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8800" tabRatio="500" activeTab="0"/>
  </bookViews>
  <sheets>
    <sheet name="Simulation" sheetId="1" r:id="rId1"/>
    <sheet name="Tarif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<sst xmlns="http://schemas.openxmlformats.org/spreadsheetml/2006/main" count="202" uniqueCount="123">
  <si>
    <t>maternelle</t>
  </si>
  <si>
    <t>Primaire</t>
  </si>
  <si>
    <t>Collège</t>
  </si>
  <si>
    <t>Cotisation APEL</t>
  </si>
  <si>
    <t>Forfait Garderie</t>
  </si>
  <si>
    <t>TARIFS ENSEMBLE SCOLAIRE</t>
  </si>
  <si>
    <t>Maternelle</t>
  </si>
  <si>
    <t>1 enfant plein tarif</t>
  </si>
  <si>
    <t>Garderie - études surveillées (4 jours)</t>
  </si>
  <si>
    <t>Frais de dossier / réinscription</t>
  </si>
  <si>
    <t>Frais de dossier / nouvelle insciption</t>
  </si>
  <si>
    <t>Fournitures Pédagogiques Annexes</t>
  </si>
  <si>
    <t>Pack Photo de classe et individuelle</t>
  </si>
  <si>
    <t>Participation artistique &amp; sortie culturelle</t>
  </si>
  <si>
    <t xml:space="preserve">SERVICE DE RESTAURATION </t>
  </si>
  <si>
    <t>Tarifs annuels par enfant</t>
  </si>
  <si>
    <t xml:space="preserve">CLASSE 1 </t>
  </si>
  <si>
    <t>CLASSE 2</t>
  </si>
  <si>
    <t>CLASSE 3</t>
  </si>
  <si>
    <t>CLASSE 4</t>
  </si>
  <si>
    <t>(1repas/semaine)</t>
  </si>
  <si>
    <t>(2repas/semaine)</t>
  </si>
  <si>
    <t>(3repas/semaine)</t>
  </si>
  <si>
    <t>(4repas/semaine)</t>
  </si>
  <si>
    <t>1 enfant</t>
  </si>
  <si>
    <t>2 enfants</t>
  </si>
  <si>
    <t>3 enfants</t>
  </si>
  <si>
    <t>4 enfants et +</t>
  </si>
  <si>
    <t>Réduction</t>
  </si>
  <si>
    <t>Asso. Spor.</t>
  </si>
  <si>
    <t>(Collège)</t>
  </si>
  <si>
    <t>Ecole</t>
  </si>
  <si>
    <t>Nombre d'enfants dans l'Etablissement</t>
  </si>
  <si>
    <t>LA PRESENTATION - SALON DE PROVENCE</t>
  </si>
  <si>
    <t>MIRAMAS</t>
  </si>
  <si>
    <t>Réduction par enfants suivants voir p.2</t>
  </si>
  <si>
    <t>Etude/garderie occasionnelle</t>
  </si>
  <si>
    <t>Acompte</t>
  </si>
  <si>
    <t>Forfait Demi-pension 1 enfant (4 jours)</t>
  </si>
  <si>
    <t>Prix trimestriel de la cantine</t>
  </si>
  <si>
    <t xml:space="preserve">Repas Occasionnel </t>
  </si>
  <si>
    <t>Visite BOURG SAINT-ANDEOL (6ème)</t>
  </si>
  <si>
    <t>Les jours de cantine correspondant à la classe désirée sont à choisir le jour de la rentrée dès que l'emploi du temps de l'enfant est connu.</t>
  </si>
  <si>
    <t>Un changement de jour est possible à raison d'une seule fois par trimestre.</t>
  </si>
  <si>
    <t>INSCRIPTION</t>
  </si>
  <si>
    <t>Total Inscription</t>
  </si>
  <si>
    <t>Total demi-pension</t>
  </si>
  <si>
    <t>Total plus</t>
  </si>
  <si>
    <t>Total réduction</t>
  </si>
  <si>
    <t>Montant annuel</t>
  </si>
  <si>
    <t>Montant par mois sur 10 mois</t>
  </si>
  <si>
    <t>Nb Assurance</t>
  </si>
  <si>
    <t>1/famille</t>
  </si>
  <si>
    <t>Total réductions</t>
  </si>
  <si>
    <t>Remplissez les cases jaunes en utilisant la liste déroulante</t>
  </si>
  <si>
    <t>1er enfant</t>
  </si>
  <si>
    <t>2ème enfant</t>
  </si>
  <si>
    <t>3ème enfant</t>
  </si>
  <si>
    <t>4ème enfant</t>
  </si>
  <si>
    <t xml:space="preserve">Exemples: </t>
  </si>
  <si>
    <t>LES PLUS (Options)</t>
  </si>
  <si>
    <t>1 enfant maternelle (sans demi-pension, sans option)</t>
  </si>
  <si>
    <t>1 enfant maternelle (avec 4 jours de cantine/semaine + toutes les options )</t>
  </si>
  <si>
    <t>1 enfant primaire (sans demi-pension, sans option)</t>
  </si>
  <si>
    <t>1 enfant primaire (sans cantine, avec garderie)</t>
  </si>
  <si>
    <t>1 enfant primaire (avec 4 jours de cantine/semaine + Garderie )</t>
  </si>
  <si>
    <t>1 enfant primaire (avec 4 jours de cantine/semaine + toutes les options )</t>
  </si>
  <si>
    <t>1 enfant maternelle</t>
  </si>
  <si>
    <t>1 enfant primaire</t>
  </si>
  <si>
    <t>2 enfants maternelle</t>
  </si>
  <si>
    <t>2 enfants primaire</t>
  </si>
  <si>
    <t>2 enfants maternelle (avec 4 jours de cantine/semaine + Garderie )</t>
  </si>
  <si>
    <t>2 enfants maternelle (sans demi-pension, sans option)</t>
  </si>
  <si>
    <t>2 enfants maternelle (sans cantine, avec garderie)</t>
  </si>
  <si>
    <t>2 enfants primaire (sans demi-pension, sans option)</t>
  </si>
  <si>
    <t>2 enfants (sans demi-pension, sans option)</t>
  </si>
  <si>
    <t>2 enfants (avec 4 jours de cantine/semaine + Garderie )</t>
  </si>
  <si>
    <t>2 enfants primaire (avec 4 jours de cantine/semaine + toutes les options )</t>
  </si>
  <si>
    <t>Nb de repas /semaine</t>
  </si>
  <si>
    <t>2 enfants maternelle (avec 4 jours de cantine/semaine + toutes les options )</t>
  </si>
  <si>
    <t>2 enfants (avec 4 jours de cantine/semaine + toutes les options )</t>
  </si>
  <si>
    <t>Caution Location Livres / nouveaux élèves</t>
  </si>
  <si>
    <t xml:space="preserve">REDUCTION DE RESTAURATION PRIMAIRE </t>
  </si>
  <si>
    <t>REDUCTION DE RESTAURATION COLLEGE SALON</t>
  </si>
  <si>
    <t>1 enfant 25%</t>
  </si>
  <si>
    <t>1 enfant 35%</t>
  </si>
  <si>
    <t>1 enfant 45%</t>
  </si>
  <si>
    <t>1 enfant 55%</t>
  </si>
  <si>
    <t>2 jours</t>
  </si>
  <si>
    <t>3 jours</t>
  </si>
  <si>
    <t>4 jours</t>
  </si>
  <si>
    <t>GARDERIE</t>
  </si>
  <si>
    <t>1 jour</t>
  </si>
  <si>
    <t>Nb de jours de garderie</t>
  </si>
  <si>
    <t>J'ai 2 enfants</t>
  </si>
  <si>
    <t>J'ai 3 enfants</t>
  </si>
  <si>
    <t>Nb repas/semaine</t>
  </si>
  <si>
    <t>J'ai 4 enfants ou plus</t>
  </si>
  <si>
    <t>NON</t>
  </si>
  <si>
    <r>
      <t xml:space="preserve">Uniquement les enfants au Primaire ou au collège </t>
    </r>
    <r>
      <rPr>
        <sz val="12"/>
        <color indexed="8"/>
        <rFont val="Calibri"/>
        <family val="2"/>
      </rPr>
      <t>(pas de réduction pour les enfants de maternelle)</t>
    </r>
  </si>
  <si>
    <t>1 enfant primaire et 1 enfant maternelle</t>
  </si>
  <si>
    <t>1 enfant maternelle (sans cantine, avec garderie 4 jours)</t>
  </si>
  <si>
    <t>1 enfant maternelle (avec 4 jours de cantine/semaine + Garderie 4 jours )</t>
  </si>
  <si>
    <t>2 enfants (sans cantine, avec garderie 4 jours)</t>
  </si>
  <si>
    <t>2 enfants primaire (sans cantine, avec garderie 4 jours)</t>
  </si>
  <si>
    <t>2 enfants primaire (avec 4 jours de cantine/semaine + Garderie 4 jours )</t>
  </si>
  <si>
    <t>LES REDUCTIONS scolarité à PARTIR DU 2ème ENFANT</t>
  </si>
  <si>
    <t>LES REDUCTIONS CANTINE à PARTIR DU 2ème ENFANT</t>
  </si>
  <si>
    <t>DEMI-PENSION (réductions non comprises)</t>
  </si>
  <si>
    <t>2ème enfant 25%</t>
  </si>
  <si>
    <t>3ème enfant 35%</t>
  </si>
  <si>
    <t>4ème enfant 45%</t>
  </si>
  <si>
    <t>5ème enfant 55%</t>
  </si>
  <si>
    <t>C'est le plus jeune qui bénéficie de la réduction la plus grande. ( placer: 1er enfant: collégien/ dernier enfant maternelle)</t>
  </si>
  <si>
    <t>Contribution des familles 1 enfant</t>
  </si>
  <si>
    <t>soit prix du repas pour 138 jours de cantine</t>
  </si>
  <si>
    <t>Fournitures de Pastorale (du CE1 à 6ème)</t>
  </si>
  <si>
    <t>Cotisation A.P.E.L facultative (tarif 2020/21)</t>
  </si>
  <si>
    <t>Assurance Individuelle (tarif 2020/21)</t>
  </si>
  <si>
    <t>Tarifs selon lieux des séjours pour les sorties, voyages ou activités</t>
  </si>
  <si>
    <t xml:space="preserve"> catéchétiques</t>
  </si>
  <si>
    <t>ANNEE  2024/ 2025</t>
  </si>
  <si>
    <t>Tarifs 2024/2025</t>
  </si>
</sst>
</file>

<file path=xl/styles.xml><?xml version="1.0" encoding="utf-8"?>
<styleSheet xmlns="http://schemas.openxmlformats.org/spreadsheetml/2006/main">
  <numFmts count="1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.00\ &quot;€&quot;"/>
    <numFmt numFmtId="167" formatCode="#,##0.00\ &quot;€&quot;;[Red]\-#,##0.00\ &quot;€&quot;"/>
    <numFmt numFmtId="168" formatCode="#,##0.00\ &quot;€&quot;;[Red]#,##0.00\ &quot;€&quot;"/>
    <numFmt numFmtId="169" formatCode="0.0%"/>
  </numFmts>
  <fonts count="6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3"/>
      <name val="Lucida Grande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6"/>
      <color indexed="9"/>
      <name val="Calibri"/>
      <family val="2"/>
    </font>
    <font>
      <sz val="26"/>
      <color indexed="9"/>
      <name val="Calibri"/>
      <family val="2"/>
    </font>
    <font>
      <sz val="24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9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2"/>
      <color rgb="FF000000"/>
      <name val="Calibri"/>
      <family val="2"/>
    </font>
    <font>
      <sz val="18"/>
      <color theme="0"/>
      <name val="Calibri"/>
      <family val="2"/>
    </font>
    <font>
      <sz val="16"/>
      <color theme="0"/>
      <name val="Calibri"/>
      <family val="2"/>
    </font>
    <font>
      <sz val="26"/>
      <color theme="0"/>
      <name val="Calibri"/>
      <family val="2"/>
    </font>
    <font>
      <sz val="24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996633"/>
      </right>
      <top style="thick">
        <color rgb="FF996633"/>
      </top>
      <bottom>
        <color indexed="63"/>
      </bottom>
    </border>
    <border>
      <left style="thick">
        <color rgb="FF9966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996633"/>
      </right>
      <top>
        <color indexed="63"/>
      </top>
      <bottom>
        <color indexed="63"/>
      </bottom>
    </border>
    <border>
      <left style="thick">
        <color rgb="FF996633"/>
      </left>
      <right style="thin"/>
      <top style="thin"/>
      <bottom style="thin"/>
    </border>
    <border>
      <left style="thin"/>
      <right style="thick">
        <color rgb="FF996633"/>
      </right>
      <top style="thin"/>
      <bottom style="thin"/>
    </border>
    <border>
      <left style="thick">
        <color rgb="FF996633"/>
      </left>
      <right>
        <color indexed="63"/>
      </right>
      <top>
        <color indexed="63"/>
      </top>
      <bottom style="thick">
        <color rgb="FF996633"/>
      </bottom>
    </border>
    <border>
      <left>
        <color indexed="63"/>
      </left>
      <right>
        <color indexed="63"/>
      </right>
      <top>
        <color indexed="63"/>
      </top>
      <bottom style="thick">
        <color rgb="FF996633"/>
      </bottom>
    </border>
    <border>
      <left>
        <color indexed="63"/>
      </left>
      <right style="thick">
        <color rgb="FF996633"/>
      </right>
      <top>
        <color indexed="63"/>
      </top>
      <bottom style="thick">
        <color rgb="FF996633"/>
      </bottom>
    </border>
    <border>
      <left style="thick">
        <color rgb="FF99663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996633"/>
      </right>
      <top style="thin"/>
      <bottom>
        <color indexed="63"/>
      </bottom>
    </border>
    <border>
      <left style="thick">
        <color rgb="FF996633"/>
      </left>
      <right>
        <color indexed="63"/>
      </right>
      <top style="thick">
        <color rgb="FF996633"/>
      </top>
      <bottom>
        <color indexed="63"/>
      </bottom>
    </border>
    <border>
      <left>
        <color indexed="63"/>
      </left>
      <right>
        <color indexed="63"/>
      </right>
      <top style="thick">
        <color rgb="FF996633"/>
      </top>
      <bottom>
        <color indexed="63"/>
      </bottom>
    </border>
    <border>
      <left style="thick">
        <color rgb="FF996633"/>
      </left>
      <right style="thin"/>
      <top>
        <color indexed="63"/>
      </top>
      <bottom style="thin"/>
    </border>
    <border>
      <left style="thick">
        <color rgb="FF996633"/>
      </left>
      <right style="thin"/>
      <top>
        <color indexed="63"/>
      </top>
      <bottom style="thick">
        <color rgb="FF9966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99663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996633"/>
      </left>
      <right>
        <color indexed="63"/>
      </right>
      <top style="thick">
        <color rgb="FF996633"/>
      </top>
      <bottom style="thin"/>
    </border>
    <border>
      <left>
        <color indexed="63"/>
      </left>
      <right>
        <color indexed="63"/>
      </right>
      <top style="thick">
        <color rgb="FF996633"/>
      </top>
      <bottom style="thin"/>
    </border>
    <border>
      <left>
        <color indexed="63"/>
      </left>
      <right style="thin"/>
      <top style="thick">
        <color rgb="FF99663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6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5" fillId="0" borderId="0" xfId="0" applyFont="1" applyAlignment="1">
      <alignment vertical="center" wrapText="1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 wrapText="1"/>
    </xf>
    <xf numFmtId="0" fontId="54" fillId="0" borderId="15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8" fontId="0" fillId="0" borderId="0" xfId="0" applyNumberForma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/>
    </xf>
    <xf numFmtId="0" fontId="55" fillId="0" borderId="11" xfId="0" applyFont="1" applyBorder="1" applyAlignment="1">
      <alignment/>
    </xf>
    <xf numFmtId="0" fontId="59" fillId="0" borderId="12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8" fontId="0" fillId="0" borderId="0" xfId="0" applyNumberFormat="1" applyAlignment="1">
      <alignment/>
    </xf>
    <xf numFmtId="0" fontId="0" fillId="0" borderId="18" xfId="0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6" fillId="0" borderId="19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1" fillId="0" borderId="0" xfId="0" applyFont="1" applyAlignment="1">
      <alignment/>
    </xf>
    <xf numFmtId="0" fontId="0" fillId="33" borderId="20" xfId="0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32" fillId="34" borderId="0" xfId="0" applyNumberFormat="1" applyFont="1" applyFill="1" applyAlignment="1">
      <alignment horizontal="center" vertical="center"/>
    </xf>
    <xf numFmtId="166" fontId="38" fillId="35" borderId="0" xfId="0" applyNumberFormat="1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33" borderId="24" xfId="0" applyFill="1" applyBorder="1" applyAlignment="1">
      <alignment horizontal="center" vertical="center"/>
    </xf>
    <xf numFmtId="8" fontId="0" fillId="36" borderId="23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8" fontId="0" fillId="36" borderId="27" xfId="0" applyNumberFormat="1" applyFill="1" applyBorder="1" applyAlignment="1">
      <alignment horizontal="center" vertical="center"/>
    </xf>
    <xf numFmtId="8" fontId="0" fillId="36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8" fontId="0" fillId="36" borderId="26" xfId="0" applyNumberFormat="1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4" borderId="31" xfId="0" applyFill="1" applyBorder="1" applyAlignment="1">
      <alignment/>
    </xf>
    <xf numFmtId="0" fontId="38" fillId="37" borderId="32" xfId="0" applyFont="1" applyFill="1" applyBorder="1" applyAlignment="1">
      <alignment/>
    </xf>
    <xf numFmtId="0" fontId="38" fillId="38" borderId="32" xfId="0" applyFont="1" applyFill="1" applyBorder="1" applyAlignment="1">
      <alignment/>
    </xf>
    <xf numFmtId="0" fontId="38" fillId="39" borderId="32" xfId="0" applyFont="1" applyFill="1" applyBorder="1" applyAlignment="1">
      <alignment horizontal="center"/>
    </xf>
    <xf numFmtId="0" fontId="62" fillId="37" borderId="0" xfId="0" applyFont="1" applyFill="1" applyAlignment="1">
      <alignment/>
    </xf>
    <xf numFmtId="8" fontId="38" fillId="37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40" borderId="0" xfId="0" applyFill="1" applyBorder="1" applyAlignment="1">
      <alignment horizontal="center" vertical="center"/>
    </xf>
    <xf numFmtId="0" fontId="63" fillId="0" borderId="0" xfId="0" applyFont="1" applyAlignment="1">
      <alignment/>
    </xf>
    <xf numFmtId="166" fontId="63" fillId="0" borderId="0" xfId="0" applyNumberFormat="1" applyFont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166" fontId="2" fillId="33" borderId="20" xfId="0" applyNumberFormat="1" applyFont="1" applyFill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167" fontId="2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6" fontId="2" fillId="33" borderId="35" xfId="0" applyNumberFormat="1" applyFont="1" applyFill="1" applyBorder="1" applyAlignment="1">
      <alignment vertical="center"/>
    </xf>
    <xf numFmtId="0" fontId="0" fillId="0" borderId="17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66" fontId="2" fillId="41" borderId="20" xfId="0" applyNumberFormat="1" applyFont="1" applyFill="1" applyBorder="1" applyAlignment="1">
      <alignment vertical="center"/>
    </xf>
    <xf numFmtId="0" fontId="64" fillId="42" borderId="0" xfId="0" applyFont="1" applyFill="1" applyAlignment="1">
      <alignment horizontal="center" vertical="center" wrapText="1"/>
    </xf>
    <xf numFmtId="0" fontId="0" fillId="41" borderId="0" xfId="0" applyFill="1" applyAlignment="1">
      <alignment/>
    </xf>
    <xf numFmtId="0" fontId="0" fillId="41" borderId="0" xfId="0" applyFill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59" fillId="41" borderId="12" xfId="0" applyFont="1" applyFill="1" applyBorder="1" applyAlignment="1">
      <alignment vertical="center"/>
    </xf>
    <xf numFmtId="0" fontId="59" fillId="41" borderId="13" xfId="0" applyFont="1" applyFill="1" applyBorder="1" applyAlignment="1">
      <alignment vertical="center"/>
    </xf>
    <xf numFmtId="0" fontId="57" fillId="41" borderId="0" xfId="0" applyFont="1" applyFill="1" applyAlignment="1">
      <alignment vertical="center"/>
    </xf>
    <xf numFmtId="0" fontId="57" fillId="41" borderId="13" xfId="0" applyFont="1" applyFill="1" applyBorder="1" applyAlignment="1">
      <alignment vertical="center"/>
    </xf>
    <xf numFmtId="0" fontId="56" fillId="41" borderId="19" xfId="0" applyFont="1" applyFill="1" applyBorder="1" applyAlignment="1">
      <alignment vertical="center"/>
    </xf>
    <xf numFmtId="0" fontId="54" fillId="41" borderId="14" xfId="0" applyFont="1" applyFill="1" applyBorder="1" applyAlignment="1">
      <alignment vertical="center"/>
    </xf>
    <xf numFmtId="0" fontId="56" fillId="41" borderId="16" xfId="0" applyFont="1" applyFill="1" applyBorder="1" applyAlignment="1">
      <alignment vertical="center"/>
    </xf>
    <xf numFmtId="0" fontId="56" fillId="41" borderId="10" xfId="0" applyFont="1" applyFill="1" applyBorder="1" applyAlignment="1">
      <alignment vertical="center"/>
    </xf>
    <xf numFmtId="0" fontId="56" fillId="41" borderId="16" xfId="0" applyFont="1" applyFill="1" applyBorder="1" applyAlignment="1">
      <alignment horizontal="center" vertical="center"/>
    </xf>
    <xf numFmtId="167" fontId="2" fillId="41" borderId="20" xfId="0" applyNumberFormat="1" applyFont="1" applyFill="1" applyBorder="1" applyAlignment="1">
      <alignment horizontal="center" vertical="center"/>
    </xf>
    <xf numFmtId="8" fontId="0" fillId="36" borderId="0" xfId="0" applyNumberFormat="1" applyFill="1" applyBorder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0" fillId="40" borderId="0" xfId="0" applyFill="1" applyBorder="1" applyAlignment="1">
      <alignment/>
    </xf>
    <xf numFmtId="0" fontId="62" fillId="0" borderId="22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8" fontId="38" fillId="40" borderId="0" xfId="0" applyNumberFormat="1" applyFont="1" applyFill="1" applyAlignment="1">
      <alignment/>
    </xf>
    <xf numFmtId="0" fontId="0" fillId="40" borderId="0" xfId="0" applyFill="1" applyAlignment="1">
      <alignment/>
    </xf>
    <xf numFmtId="8" fontId="0" fillId="36" borderId="24" xfId="0" applyNumberFormat="1" applyFill="1" applyBorder="1" applyAlignment="1">
      <alignment/>
    </xf>
    <xf numFmtId="0" fontId="65" fillId="42" borderId="0" xfId="0" applyFont="1" applyFill="1" applyAlignment="1">
      <alignment horizontal="center" vertical="center" wrapText="1"/>
    </xf>
    <xf numFmtId="8" fontId="0" fillId="36" borderId="29" xfId="0" applyNumberFormat="1" applyFill="1" applyBorder="1" applyAlignment="1">
      <alignment/>
    </xf>
    <xf numFmtId="0" fontId="65" fillId="40" borderId="0" xfId="0" applyFont="1" applyFill="1" applyAlignment="1">
      <alignment horizontal="center" vertical="center" wrapText="1"/>
    </xf>
    <xf numFmtId="8" fontId="0" fillId="40" borderId="29" xfId="0" applyNumberFormat="1" applyFill="1" applyBorder="1" applyAlignment="1">
      <alignment/>
    </xf>
    <xf numFmtId="8" fontId="0" fillId="40" borderId="0" xfId="0" applyNumberFormat="1" applyFill="1" applyBorder="1" applyAlignment="1">
      <alignment/>
    </xf>
    <xf numFmtId="8" fontId="0" fillId="40" borderId="23" xfId="0" applyNumberFormat="1" applyFill="1" applyBorder="1" applyAlignment="1">
      <alignment/>
    </xf>
    <xf numFmtId="0" fontId="0" fillId="40" borderId="23" xfId="0" applyFill="1" applyBorder="1" applyAlignment="1">
      <alignment/>
    </xf>
    <xf numFmtId="8" fontId="0" fillId="40" borderId="28" xfId="0" applyNumberFormat="1" applyFill="1" applyBorder="1" applyAlignment="1">
      <alignment/>
    </xf>
    <xf numFmtId="166" fontId="38" fillId="40" borderId="0" xfId="0" applyNumberFormat="1" applyFont="1" applyFill="1" applyAlignment="1">
      <alignment horizontal="center" vertical="center"/>
    </xf>
    <xf numFmtId="166" fontId="2" fillId="33" borderId="36" xfId="0" applyNumberFormat="1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43" borderId="20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vertical="center"/>
    </xf>
    <xf numFmtId="166" fontId="2" fillId="44" borderId="20" xfId="0" applyNumberFormat="1" applyFont="1" applyFill="1" applyBorder="1" applyAlignment="1">
      <alignment vertical="center"/>
    </xf>
    <xf numFmtId="0" fontId="54" fillId="44" borderId="12" xfId="0" applyFont="1" applyFill="1" applyBorder="1" applyAlignment="1">
      <alignment vertical="center"/>
    </xf>
    <xf numFmtId="166" fontId="2" fillId="44" borderId="35" xfId="0" applyNumberFormat="1" applyFont="1" applyFill="1" applyBorder="1" applyAlignment="1">
      <alignment vertical="center"/>
    </xf>
    <xf numFmtId="166" fontId="2" fillId="44" borderId="36" xfId="0" applyNumberFormat="1" applyFont="1" applyFill="1" applyBorder="1" applyAlignment="1">
      <alignment vertical="center"/>
    </xf>
    <xf numFmtId="166" fontId="2" fillId="44" borderId="38" xfId="0" applyNumberFormat="1" applyFont="1" applyFill="1" applyBorder="1" applyAlignment="1">
      <alignment vertical="center"/>
    </xf>
    <xf numFmtId="0" fontId="2" fillId="44" borderId="20" xfId="0" applyFont="1" applyFill="1" applyBorder="1" applyAlignment="1">
      <alignment horizontal="center" vertical="center"/>
    </xf>
    <xf numFmtId="0" fontId="54" fillId="43" borderId="12" xfId="0" applyFont="1" applyFill="1" applyBorder="1" applyAlignment="1">
      <alignment vertical="center"/>
    </xf>
    <xf numFmtId="166" fontId="6" fillId="43" borderId="38" xfId="0" applyNumberFormat="1" applyFont="1" applyFill="1" applyBorder="1" applyAlignment="1">
      <alignment vertical="center"/>
    </xf>
    <xf numFmtId="166" fontId="5" fillId="43" borderId="39" xfId="0" applyNumberFormat="1" applyFont="1" applyFill="1" applyBorder="1" applyAlignment="1">
      <alignment vertical="center"/>
    </xf>
    <xf numFmtId="166" fontId="6" fillId="43" borderId="40" xfId="0" applyNumberFormat="1" applyFont="1" applyFill="1" applyBorder="1" applyAlignment="1">
      <alignment vertical="center"/>
    </xf>
    <xf numFmtId="166" fontId="5" fillId="43" borderId="41" xfId="0" applyNumberFormat="1" applyFont="1" applyFill="1" applyBorder="1" applyAlignment="1">
      <alignment vertical="center"/>
    </xf>
    <xf numFmtId="0" fontId="62" fillId="0" borderId="42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8" fontId="38" fillId="45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6" fillId="39" borderId="0" xfId="0" applyFont="1" applyFill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4" fillId="42" borderId="0" xfId="0" applyFont="1" applyFill="1" applyAlignment="1">
      <alignment horizontal="center" vertical="center" wrapText="1"/>
    </xf>
    <xf numFmtId="0" fontId="67" fillId="39" borderId="0" xfId="0" applyFont="1" applyFill="1" applyAlignment="1">
      <alignment horizontal="center" vertical="center"/>
    </xf>
    <xf numFmtId="0" fontId="67" fillId="46" borderId="23" xfId="0" applyFont="1" applyFill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62" fillId="0" borderId="47" xfId="0" applyFont="1" applyBorder="1" applyAlignment="1">
      <alignment horizontal="center" vertical="center"/>
    </xf>
    <xf numFmtId="0" fontId="65" fillId="42" borderId="0" xfId="0" applyFont="1" applyFill="1" applyAlignment="1">
      <alignment horizontal="center" vertical="center" wrapText="1"/>
    </xf>
    <xf numFmtId="0" fontId="0" fillId="40" borderId="0" xfId="0" applyFill="1" applyAlignment="1">
      <alignment horizontal="center"/>
    </xf>
    <xf numFmtId="0" fontId="65" fillId="45" borderId="0" xfId="0" applyFont="1" applyFill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65" fillId="4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166" fontId="2" fillId="47" borderId="20" xfId="0" applyNumberFormat="1" applyFont="1" applyFill="1" applyBorder="1" applyAlignment="1">
      <alignment vertical="center"/>
    </xf>
    <xf numFmtId="166" fontId="2" fillId="47" borderId="35" xfId="0" applyNumberFormat="1" applyFont="1" applyFill="1" applyBorder="1" applyAlignment="1">
      <alignment vertical="center"/>
    </xf>
    <xf numFmtId="166" fontId="2" fillId="47" borderId="36" xfId="0" applyNumberFormat="1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 2" xfId="56"/>
    <cellStyle name="Titre 3" xfId="57"/>
    <cellStyle name="Titre 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llege\Google%20Drive\SIMULATION%20SCOLARITE%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mulation"/>
      <sheetName val="Tarif"/>
    </sheetNames>
    <sheetDataSet>
      <sheetData sheetId="1">
        <row r="4">
          <cell r="J4">
            <v>227.25</v>
          </cell>
          <cell r="K4">
            <v>318.15</v>
          </cell>
          <cell r="L4">
            <v>409.05</v>
          </cell>
          <cell r="M4">
            <v>499.95</v>
          </cell>
        </row>
        <row r="9">
          <cell r="J9">
            <v>201.75</v>
          </cell>
          <cell r="K9">
            <v>282.45</v>
          </cell>
          <cell r="L9">
            <v>363.15</v>
          </cell>
          <cell r="M9">
            <v>443.85</v>
          </cell>
        </row>
        <row r="14">
          <cell r="J14">
            <v>218.25</v>
          </cell>
          <cell r="K14">
            <v>305.55</v>
          </cell>
          <cell r="L14">
            <v>392.85</v>
          </cell>
          <cell r="M14">
            <v>480.15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93" zoomScaleNormal="93" zoomScalePageLayoutView="0" workbookViewId="0" topLeftCell="A1">
      <selection activeCell="E2" sqref="E2"/>
    </sheetView>
  </sheetViews>
  <sheetFormatPr defaultColWidth="11.00390625" defaultRowHeight="15.75"/>
  <cols>
    <col min="1" max="1" width="39.00390625" style="0" customWidth="1"/>
    <col min="2" max="2" width="15.625" style="1" customWidth="1"/>
    <col min="3" max="3" width="15.875" style="1" customWidth="1"/>
    <col min="4" max="4" width="15.50390625" style="1" customWidth="1"/>
    <col min="5" max="5" width="15.625" style="1" customWidth="1"/>
    <col min="6" max="6" width="14.00390625" style="1" customWidth="1"/>
    <col min="7" max="7" width="8.00390625" style="1" customWidth="1"/>
    <col min="8" max="8" width="16.625" style="34" customWidth="1"/>
    <col min="9" max="9" width="6.375" style="0" customWidth="1"/>
    <col min="10" max="10" width="17.375" style="0" customWidth="1"/>
    <col min="11" max="11" width="11.875" style="0" customWidth="1"/>
    <col min="12" max="12" width="26.125" style="0" customWidth="1"/>
    <col min="13" max="13" width="13.50390625" style="0" customWidth="1"/>
  </cols>
  <sheetData>
    <row r="1" spans="1:10" ht="24.75" thickBot="1">
      <c r="A1" s="32" t="s">
        <v>54</v>
      </c>
      <c r="E1" s="1" t="s">
        <v>122</v>
      </c>
      <c r="I1" s="1"/>
      <c r="J1" s="1"/>
    </row>
    <row r="2" spans="1:18" ht="16.5" thickTop="1">
      <c r="A2" s="145" t="s">
        <v>44</v>
      </c>
      <c r="B2" s="138" t="s">
        <v>32</v>
      </c>
      <c r="C2" s="139"/>
      <c r="D2" s="140"/>
      <c r="R2" s="23"/>
    </row>
    <row r="3" spans="1:4" ht="15.75">
      <c r="A3" s="145"/>
      <c r="B3" s="39" t="s">
        <v>0</v>
      </c>
      <c r="C3" s="31" t="s">
        <v>1</v>
      </c>
      <c r="D3" s="44" t="s">
        <v>2</v>
      </c>
    </row>
    <row r="4" spans="1:5" ht="15" customHeight="1">
      <c r="A4" s="145"/>
      <c r="B4" s="41">
        <v>0</v>
      </c>
      <c r="C4" s="33">
        <v>0</v>
      </c>
      <c r="D4" s="45">
        <v>0</v>
      </c>
      <c r="E4" s="31"/>
    </row>
    <row r="5" spans="1:8" ht="15" customHeight="1">
      <c r="A5" s="145"/>
      <c r="B5" s="51"/>
      <c r="C5" s="24"/>
      <c r="D5" s="52"/>
      <c r="E5" s="31"/>
      <c r="H5" s="34" t="s">
        <v>45</v>
      </c>
    </row>
    <row r="6" spans="1:8" ht="15" customHeight="1" thickBot="1">
      <c r="A6" s="145"/>
      <c r="B6" s="53">
        <f>B4*Tarif!$I$3</f>
        <v>0</v>
      </c>
      <c r="C6" s="49">
        <f>C4*Tarif!$I$8</f>
        <v>0</v>
      </c>
      <c r="D6" s="50">
        <f>D4*Tarif!$I$13</f>
        <v>0</v>
      </c>
      <c r="H6" s="35">
        <f>SUM(B6:G6)</f>
        <v>0</v>
      </c>
    </row>
    <row r="7" spans="10:12" ht="16.5" thickTop="1">
      <c r="J7" s="1" t="s">
        <v>49</v>
      </c>
      <c r="K7" s="1"/>
      <c r="L7" s="1" t="s">
        <v>50</v>
      </c>
    </row>
    <row r="8" spans="10:12" ht="15.75">
      <c r="J8" s="136">
        <f>(H6+H17+H28)-H47-H59</f>
        <v>0</v>
      </c>
      <c r="K8" s="1"/>
      <c r="L8" s="136">
        <f>J8/10</f>
        <v>0</v>
      </c>
    </row>
    <row r="9" spans="10:12" ht="15.75">
      <c r="J9" s="136"/>
      <c r="K9" s="1"/>
      <c r="L9" s="136"/>
    </row>
    <row r="10" ht="16.5" thickBot="1"/>
    <row r="11" spans="1:8" ht="15.75" customHeight="1" thickTop="1">
      <c r="A11" s="146" t="s">
        <v>108</v>
      </c>
      <c r="B11" s="66"/>
      <c r="C11" s="142" t="s">
        <v>78</v>
      </c>
      <c r="D11" s="142"/>
      <c r="E11" s="142"/>
      <c r="F11" s="143"/>
      <c r="G11" s="63"/>
      <c r="H11" s="64"/>
    </row>
    <row r="12" spans="1:8" ht="15" customHeight="1">
      <c r="A12" s="146"/>
      <c r="B12" s="67"/>
      <c r="C12" s="68" t="s">
        <v>55</v>
      </c>
      <c r="D12" s="68" t="s">
        <v>56</v>
      </c>
      <c r="E12" s="68" t="s">
        <v>57</v>
      </c>
      <c r="F12" s="65" t="s">
        <v>58</v>
      </c>
      <c r="G12" s="63"/>
      <c r="H12" s="64"/>
    </row>
    <row r="13" spans="1:8" ht="15" customHeight="1">
      <c r="A13" s="146"/>
      <c r="B13" s="69" t="s">
        <v>6</v>
      </c>
      <c r="C13" s="33">
        <v>0</v>
      </c>
      <c r="D13" s="33">
        <v>0</v>
      </c>
      <c r="E13" s="33">
        <v>0</v>
      </c>
      <c r="F13" s="45">
        <v>0</v>
      </c>
      <c r="G13" s="63"/>
      <c r="H13" s="64"/>
    </row>
    <row r="14" spans="1:8" ht="15" customHeight="1">
      <c r="A14" s="146"/>
      <c r="B14" s="70" t="s">
        <v>1</v>
      </c>
      <c r="C14" s="33">
        <v>0</v>
      </c>
      <c r="D14" s="33">
        <v>0</v>
      </c>
      <c r="E14" s="33">
        <v>0</v>
      </c>
      <c r="F14" s="45">
        <v>0</v>
      </c>
      <c r="G14" s="63"/>
      <c r="H14" s="64"/>
    </row>
    <row r="15" spans="1:8" ht="15" customHeight="1">
      <c r="A15" s="146"/>
      <c r="B15" s="70" t="s">
        <v>2</v>
      </c>
      <c r="C15" s="33">
        <v>0</v>
      </c>
      <c r="D15" s="33">
        <v>0</v>
      </c>
      <c r="E15" s="33">
        <v>0</v>
      </c>
      <c r="F15" s="45">
        <v>0</v>
      </c>
      <c r="G15" s="63"/>
      <c r="H15" s="64"/>
    </row>
    <row r="16" spans="1:8" ht="15" customHeight="1">
      <c r="A16" s="146"/>
      <c r="B16" s="67"/>
      <c r="C16" s="68"/>
      <c r="D16" s="68"/>
      <c r="E16" s="68"/>
      <c r="F16" s="65"/>
      <c r="G16" s="63"/>
      <c r="H16" s="64" t="s">
        <v>46</v>
      </c>
    </row>
    <row r="17" spans="1:8" ht="15" customHeight="1">
      <c r="A17" s="146"/>
      <c r="B17" s="69" t="s">
        <v>6</v>
      </c>
      <c r="C17" s="46">
        <f>IF(AND(C13=1,Tarif!$B$33),Tarif!$B$33,IF(C13=2,Tarif!$C$33,IF(C13=3,Tarif!$D$33,IF(C13=4,Tarif!$E$33,0))))</f>
        <v>0</v>
      </c>
      <c r="D17" s="46">
        <f>IF(AND(D13=1,Tarif!$B$33),Tarif!$B$33,IF(D13=2,Tarif!$C$33,IF(D13=3,Tarif!$D$33,IF(D13=4,Tarif!$E$33,0))))</f>
        <v>0</v>
      </c>
      <c r="E17" s="46">
        <f>IF(AND(E13=1,Tarif!$B$33),Tarif!$B$33,IF(E13=2,Tarif!$C$33,IF(E13=3,Tarif!$D$33,IF(E13=4,Tarif!$E$33,0))))</f>
        <v>0</v>
      </c>
      <c r="F17" s="46">
        <f>IF(AND(F13=1,Tarif!$B$33),Tarif!$B$33,IF(F13=2,Tarif!$C$33,IF(F13=3,Tarif!$D$33,IF(F13=4,Tarif!$E$33,0))))</f>
        <v>0</v>
      </c>
      <c r="G17" s="63"/>
      <c r="H17" s="35">
        <f>SUM(C17:F19)</f>
        <v>0</v>
      </c>
    </row>
    <row r="18" spans="1:8" ht="15" customHeight="1">
      <c r="A18" s="146"/>
      <c r="B18" s="70" t="s">
        <v>1</v>
      </c>
      <c r="C18" s="46">
        <f>IF(AND(C14=1,Tarif!$B$34),Tarif!$B$34,IF(C14=2,Tarif!$C$34,IF(C14=3,Tarif!$D$34,IF(C14=4,Tarif!$E$34,0))))</f>
        <v>0</v>
      </c>
      <c r="D18" s="46">
        <f>IF(AND(D14=1,Tarif!$B$34),Tarif!$B$34,IF(D14=2,Tarif!$C$34,IF(D14=3,Tarif!$D$34,IF(D14=4,Tarif!$E$34,0))))</f>
        <v>0</v>
      </c>
      <c r="E18" s="46">
        <f>IF(AND(E14=1,Tarif!$B$34),Tarif!$B$34,IF(E14=2,Tarif!$C$34,IF(E14=3,Tarif!$D$34,IF(E14=4,Tarif!$E$34,0))))</f>
        <v>0</v>
      </c>
      <c r="F18" s="46">
        <f>IF(AND(F14=1,Tarif!$B$34),Tarif!$B$34,IF(F14=2,Tarif!$C$34,IF(F14=3,Tarif!$D$34,IF(F14=4,Tarif!$E$34,0))))</f>
        <v>0</v>
      </c>
      <c r="G18" s="63"/>
      <c r="H18" s="64"/>
    </row>
    <row r="19" spans="1:8" ht="15.75" customHeight="1" thickBot="1">
      <c r="A19" s="146"/>
      <c r="B19" s="71" t="s">
        <v>2</v>
      </c>
      <c r="C19" s="54">
        <f>IF(AND(C15=1,Tarif!$B$35),Tarif!$B$35,IF(C15=2,Tarif!$C$35,IF(C15=3,Tarif!$D$35,IF(C15=4,Tarif!$E$35,0))))</f>
        <v>0</v>
      </c>
      <c r="D19" s="54">
        <f>IF(AND(D15=1,Tarif!$B$35),Tarif!$B$35,IF(D15=2,Tarif!$C$35,IF(D15=3,Tarif!$D$35,IF(D15=4,Tarif!$E$35,0))))</f>
        <v>0</v>
      </c>
      <c r="E19" s="54">
        <f>IF(AND(E15=1,Tarif!$B$35),Tarif!$B$35,IF(E15=2,Tarif!$C$35,IF(E15=3,Tarif!$D$35,IF(E15=4,Tarif!$E$35,0))))</f>
        <v>0</v>
      </c>
      <c r="F19" s="54">
        <f>IF(AND(F15=1,Tarif!$B$35),Tarif!$B$35,IF(F15=2,Tarif!$C$35,IF(F15=3,Tarif!$D$35,IF(F15=4,Tarif!$E$35,0))))</f>
        <v>0</v>
      </c>
      <c r="G19" s="63"/>
      <c r="H19" s="64"/>
    </row>
    <row r="20" spans="1:7" ht="16.5" thickTop="1">
      <c r="A20" s="61"/>
      <c r="B20" s="37"/>
      <c r="C20" s="37"/>
      <c r="D20" s="37"/>
      <c r="E20" s="37"/>
      <c r="F20" s="37"/>
      <c r="G20"/>
    </row>
    <row r="21" spans="1:7" ht="16.5" thickBot="1">
      <c r="A21" s="61"/>
      <c r="B21" s="37"/>
      <c r="C21" s="37"/>
      <c r="D21" s="37"/>
      <c r="E21" s="37"/>
      <c r="F21" s="37"/>
      <c r="G21"/>
    </row>
    <row r="22" spans="1:7" ht="16.5" thickTop="1">
      <c r="A22" s="141" t="s">
        <v>60</v>
      </c>
      <c r="B22" s="55" t="s">
        <v>3</v>
      </c>
      <c r="C22" s="56" t="s">
        <v>4</v>
      </c>
      <c r="D22" s="57" t="s">
        <v>4</v>
      </c>
      <c r="E22" s="58" t="s">
        <v>51</v>
      </c>
      <c r="F22" s="38" t="s">
        <v>29</v>
      </c>
      <c r="G22"/>
    </row>
    <row r="23" spans="1:7" ht="15.75">
      <c r="A23" s="141"/>
      <c r="B23" s="47" t="s">
        <v>52</v>
      </c>
      <c r="C23" s="31" t="s">
        <v>31</v>
      </c>
      <c r="D23" s="31" t="s">
        <v>2</v>
      </c>
      <c r="E23" s="37"/>
      <c r="F23" s="40" t="s">
        <v>30</v>
      </c>
      <c r="G23"/>
    </row>
    <row r="24" spans="1:7" ht="15.75">
      <c r="A24" s="141"/>
      <c r="B24" s="41">
        <v>0</v>
      </c>
      <c r="C24" s="33">
        <v>0</v>
      </c>
      <c r="D24" s="33">
        <v>0</v>
      </c>
      <c r="E24" s="33">
        <v>0</v>
      </c>
      <c r="F24" s="45">
        <v>0</v>
      </c>
      <c r="G24"/>
    </row>
    <row r="25" spans="1:3" ht="15.75">
      <c r="A25" s="141"/>
      <c r="C25" s="1" t="s">
        <v>93</v>
      </c>
    </row>
    <row r="26" spans="1:3" ht="15.75">
      <c r="A26" s="141"/>
      <c r="C26" s="33" t="s">
        <v>90</v>
      </c>
    </row>
    <row r="27" spans="2:8" ht="15.75">
      <c r="B27" s="43"/>
      <c r="C27" s="37"/>
      <c r="D27" s="37"/>
      <c r="E27" s="37"/>
      <c r="F27" s="40"/>
      <c r="G27"/>
      <c r="H27" s="34" t="s">
        <v>47</v>
      </c>
    </row>
    <row r="28" spans="2:8" ht="16.5" thickBot="1">
      <c r="B28" s="48">
        <f>IF(B24=1,Tarif!$B$26,0)</f>
        <v>0</v>
      </c>
      <c r="C28" s="49">
        <f>IF(AND(C26="1 jour",Tarif!$B$33*C24),Tarif!$B$62,IF(C26="2 jours",Tarif!$C$62*C24,IF(C26="3 jours",Tarif!$D$62*C24,IF(C26="4 jours",Tarif!$E$62*C24,0))))</f>
        <v>0</v>
      </c>
      <c r="D28" s="49">
        <f>D24*Tarif!$D$10</f>
        <v>0</v>
      </c>
      <c r="E28" s="49">
        <f>E24*Tarif!$B$28</f>
        <v>0</v>
      </c>
      <c r="F28" s="50">
        <f>F24*Tarif!$D$28</f>
        <v>0</v>
      </c>
      <c r="G28"/>
      <c r="H28" s="35">
        <f>SUM(B28:F28)</f>
        <v>0</v>
      </c>
    </row>
    <row r="29" spans="2:7" ht="16.5" thickTop="1">
      <c r="B29"/>
      <c r="C29"/>
      <c r="D29"/>
      <c r="E29"/>
      <c r="F29"/>
      <c r="G29"/>
    </row>
    <row r="30" spans="2:7" ht="16.5" thickBot="1">
      <c r="B30"/>
      <c r="C30"/>
      <c r="D30"/>
      <c r="E30"/>
      <c r="F30"/>
      <c r="G30"/>
    </row>
    <row r="31" spans="1:7" ht="24" customHeight="1" thickTop="1">
      <c r="A31" s="144" t="s">
        <v>106</v>
      </c>
      <c r="B31" s="147" t="s">
        <v>6</v>
      </c>
      <c r="C31" s="148"/>
      <c r="D31" s="148"/>
      <c r="E31" s="149"/>
      <c r="F31" s="38"/>
      <c r="G31"/>
    </row>
    <row r="32" spans="1:7" ht="15.75" customHeight="1">
      <c r="A32" s="144"/>
      <c r="B32" s="39" t="s">
        <v>109</v>
      </c>
      <c r="C32" s="31" t="s">
        <v>110</v>
      </c>
      <c r="D32" s="31" t="s">
        <v>111</v>
      </c>
      <c r="E32" s="31" t="s">
        <v>112</v>
      </c>
      <c r="F32" s="40"/>
      <c r="G32"/>
    </row>
    <row r="33" spans="1:7" ht="15.75" customHeight="1">
      <c r="A33" s="144"/>
      <c r="B33" s="41">
        <v>0</v>
      </c>
      <c r="C33" s="41">
        <v>0</v>
      </c>
      <c r="D33" s="41">
        <v>0</v>
      </c>
      <c r="E33" s="41">
        <v>0</v>
      </c>
      <c r="F33" s="112"/>
      <c r="G33"/>
    </row>
    <row r="34" spans="1:7" ht="15.75" customHeight="1">
      <c r="A34" s="144"/>
      <c r="B34" s="105">
        <f>IF(B33=1,'[1]Tarif'!J4,0)</f>
        <v>0</v>
      </c>
      <c r="C34" s="105">
        <f>IF(C33=1,'[1]Tarif'!K4,0)</f>
        <v>0</v>
      </c>
      <c r="D34" s="105">
        <f>IF(D33=1,'[1]Tarif'!L4,0)</f>
        <v>0</v>
      </c>
      <c r="E34" s="105">
        <f>IF(E33=1,'[1]Tarif'!M4,0)</f>
        <v>0</v>
      </c>
      <c r="F34" s="111"/>
      <c r="G34"/>
    </row>
    <row r="35" spans="1:7" ht="15.75" customHeight="1">
      <c r="A35" s="144"/>
      <c r="B35" s="43"/>
      <c r="C35" s="37"/>
      <c r="D35" s="37"/>
      <c r="E35" s="37"/>
      <c r="F35" s="112"/>
      <c r="G35"/>
    </row>
    <row r="36" spans="1:7" ht="15.75" customHeight="1">
      <c r="A36" s="150" t="s">
        <v>113</v>
      </c>
      <c r="B36" s="132" t="s">
        <v>1</v>
      </c>
      <c r="C36" s="133"/>
      <c r="D36" s="133"/>
      <c r="E36" s="134"/>
      <c r="F36" s="112"/>
      <c r="G36"/>
    </row>
    <row r="37" spans="1:7" ht="15.75" customHeight="1">
      <c r="A37" s="150"/>
      <c r="B37" s="39" t="s">
        <v>109</v>
      </c>
      <c r="C37" s="31" t="s">
        <v>110</v>
      </c>
      <c r="D37" s="31" t="s">
        <v>111</v>
      </c>
      <c r="E37" s="31" t="s">
        <v>112</v>
      </c>
      <c r="F37" s="112"/>
      <c r="G37"/>
    </row>
    <row r="38" spans="1:7" ht="15.75" customHeight="1">
      <c r="A38" s="150"/>
      <c r="B38" s="41">
        <v>0</v>
      </c>
      <c r="C38" s="41">
        <v>0</v>
      </c>
      <c r="D38" s="41">
        <v>0</v>
      </c>
      <c r="E38" s="41">
        <v>0</v>
      </c>
      <c r="F38" s="112"/>
      <c r="G38"/>
    </row>
    <row r="39" spans="1:7" ht="16.5" customHeight="1">
      <c r="A39" s="150"/>
      <c r="B39" s="105">
        <f>IF(B38=1,'[1]Tarif'!J9,0)</f>
        <v>0</v>
      </c>
      <c r="C39" s="105">
        <f>IF(C38=1,'[1]Tarif'!K9,0)</f>
        <v>0</v>
      </c>
      <c r="D39" s="105">
        <f>IF(D38=1,'[1]Tarif'!L9,0)</f>
        <v>0</v>
      </c>
      <c r="E39" s="105">
        <f>IF(E38=1,'[1]Tarif'!M9,0)</f>
        <v>0</v>
      </c>
      <c r="F39" s="111"/>
      <c r="G39"/>
    </row>
    <row r="40" spans="1:7" ht="16.5" customHeight="1">
      <c r="A40" s="150"/>
      <c r="B40" s="43"/>
      <c r="C40" s="37"/>
      <c r="D40" s="37"/>
      <c r="E40" s="37"/>
      <c r="F40" s="112"/>
      <c r="G40"/>
    </row>
    <row r="41" spans="1:7" ht="16.5" customHeight="1">
      <c r="A41" s="150"/>
      <c r="B41" s="132" t="s">
        <v>2</v>
      </c>
      <c r="C41" s="133"/>
      <c r="D41" s="133"/>
      <c r="E41" s="134"/>
      <c r="F41" s="112"/>
      <c r="G41"/>
    </row>
    <row r="42" spans="1:7" ht="15.75">
      <c r="A42" s="150"/>
      <c r="B42" s="39" t="s">
        <v>109</v>
      </c>
      <c r="C42" s="31" t="s">
        <v>110</v>
      </c>
      <c r="D42" s="31" t="s">
        <v>111</v>
      </c>
      <c r="E42" s="31" t="s">
        <v>112</v>
      </c>
      <c r="F42" s="112"/>
      <c r="G42"/>
    </row>
    <row r="43" spans="1:7" ht="24.75" customHeight="1">
      <c r="A43" s="150"/>
      <c r="B43" s="41">
        <v>0</v>
      </c>
      <c r="C43" s="41">
        <v>0</v>
      </c>
      <c r="D43" s="41">
        <v>0</v>
      </c>
      <c r="E43" s="41">
        <v>0</v>
      </c>
      <c r="F43" s="112"/>
      <c r="G43"/>
    </row>
    <row r="44" spans="1:7" ht="15.75" customHeight="1" thickBot="1">
      <c r="A44" s="150"/>
      <c r="B44" s="105">
        <f>IF(B43=1,'[1]Tarif'!J14,0)</f>
        <v>0</v>
      </c>
      <c r="C44" s="105">
        <f>IF(C43=1,'[1]Tarif'!K14,0)</f>
        <v>0</v>
      </c>
      <c r="D44" s="105">
        <f>IF(D43=1,'[1]Tarif'!L14,0)</f>
        <v>0</v>
      </c>
      <c r="E44" s="105">
        <f>IF(E43=1,'[1]Tarif'!M14,0)</f>
        <v>0</v>
      </c>
      <c r="F44" s="113"/>
      <c r="G44"/>
    </row>
    <row r="45" spans="1:8" ht="15.75" customHeight="1" thickTop="1">
      <c r="A45" s="106"/>
      <c r="B45" s="109"/>
      <c r="C45" s="110"/>
      <c r="D45" s="110"/>
      <c r="E45" s="110"/>
      <c r="F45" s="111"/>
      <c r="G45"/>
      <c r="H45" s="114"/>
    </row>
    <row r="46" spans="1:8" ht="15.75" customHeight="1">
      <c r="A46" s="106"/>
      <c r="B46" s="109"/>
      <c r="C46" s="110"/>
      <c r="D46" s="110"/>
      <c r="E46" s="110"/>
      <c r="F46" s="111"/>
      <c r="G46"/>
      <c r="H46" s="34" t="s">
        <v>53</v>
      </c>
    </row>
    <row r="47" spans="1:8" ht="15.75" customHeight="1">
      <c r="A47" s="106"/>
      <c r="B47" s="107">
        <f>B34+B39+B44</f>
        <v>0</v>
      </c>
      <c r="C47" s="107">
        <f>C34+C39+C44</f>
        <v>0</v>
      </c>
      <c r="D47" s="107">
        <f>D34+D39+D44</f>
        <v>0</v>
      </c>
      <c r="E47" s="107">
        <f>E34+E39+E44</f>
        <v>0</v>
      </c>
      <c r="F47" s="111"/>
      <c r="G47"/>
      <c r="H47" s="36">
        <f>SUM(B47:E47)</f>
        <v>0</v>
      </c>
    </row>
    <row r="48" spans="1:7" ht="15.75" customHeight="1">
      <c r="A48" s="108"/>
      <c r="B48" s="109"/>
      <c r="C48" s="110"/>
      <c r="D48" s="110"/>
      <c r="E48" s="110"/>
      <c r="F48" s="111"/>
      <c r="G48"/>
    </row>
    <row r="49" spans="1:8" ht="16.5" customHeight="1">
      <c r="A49" s="144" t="s">
        <v>107</v>
      </c>
      <c r="B49" s="101" t="s">
        <v>99</v>
      </c>
      <c r="C49" s="102"/>
      <c r="D49" s="102"/>
      <c r="E49" s="102"/>
      <c r="F49" s="102"/>
      <c r="G49" s="102"/>
      <c r="H49" s="102"/>
    </row>
    <row r="50" spans="1:7" ht="15.75">
      <c r="A50" s="144"/>
      <c r="B50" s="39" t="s">
        <v>94</v>
      </c>
      <c r="C50" s="39" t="s">
        <v>95</v>
      </c>
      <c r="D50" s="39" t="s">
        <v>97</v>
      </c>
      <c r="E50" s="31"/>
      <c r="F50" s="40"/>
      <c r="G50"/>
    </row>
    <row r="51" spans="1:7" ht="15.75">
      <c r="A51" s="144"/>
      <c r="B51" s="41" t="s">
        <v>98</v>
      </c>
      <c r="C51" s="41" t="s">
        <v>98</v>
      </c>
      <c r="D51" s="41" t="s">
        <v>98</v>
      </c>
      <c r="E51" s="62"/>
      <c r="G51"/>
    </row>
    <row r="52" spans="1:7" ht="15.75">
      <c r="A52" s="144"/>
      <c r="E52" s="99"/>
      <c r="G52"/>
    </row>
    <row r="53" spans="1:7" ht="15.75">
      <c r="A53" s="144"/>
      <c r="B53" s="43"/>
      <c r="C53" s="37"/>
      <c r="D53" s="37"/>
      <c r="E53" s="100"/>
      <c r="F53" s="40"/>
      <c r="G53"/>
    </row>
    <row r="54" spans="1:7" ht="24">
      <c r="A54" s="84"/>
      <c r="B54" s="37" t="s">
        <v>96</v>
      </c>
      <c r="C54" s="37" t="s">
        <v>96</v>
      </c>
      <c r="D54" s="37" t="s">
        <v>96</v>
      </c>
      <c r="E54" s="100"/>
      <c r="F54" s="37"/>
      <c r="G54"/>
    </row>
    <row r="55" spans="1:7" ht="24">
      <c r="A55" s="84"/>
      <c r="B55" s="33">
        <v>0</v>
      </c>
      <c r="C55" s="33">
        <v>0</v>
      </c>
      <c r="D55" s="33">
        <v>0</v>
      </c>
      <c r="E55" s="62"/>
      <c r="F55" s="37"/>
      <c r="G55"/>
    </row>
    <row r="56" spans="1:7" ht="24">
      <c r="A56" s="84"/>
      <c r="B56" s="37"/>
      <c r="C56" s="37"/>
      <c r="D56" s="37"/>
      <c r="E56" s="100"/>
      <c r="F56" s="37"/>
      <c r="G56"/>
    </row>
    <row r="57" spans="1:7" ht="24">
      <c r="A57" s="84"/>
      <c r="B57" s="37"/>
      <c r="C57" s="37"/>
      <c r="D57" s="37"/>
      <c r="E57" s="37"/>
      <c r="F57" s="37"/>
      <c r="G57"/>
    </row>
    <row r="58" spans="1:8" ht="24">
      <c r="A58" s="84"/>
      <c r="B58" s="37"/>
      <c r="C58" s="37"/>
      <c r="D58" s="37"/>
      <c r="E58" s="37"/>
      <c r="F58" s="40" t="s">
        <v>48</v>
      </c>
      <c r="G58"/>
      <c r="H58" s="34" t="s">
        <v>53</v>
      </c>
    </row>
    <row r="59" spans="1:8" ht="24.75" thickBot="1">
      <c r="A59" s="84"/>
      <c r="B59" s="49">
        <f>IF(B51="NON",0,IF(AND(B55=1,Tarif!$B$68*2),Tarif!$B$68*2,IF(B55=2,Tarif!$C$68*2,IF(B55=3,Tarif!$D$68*2,IF(B55=4,Tarif!$E$68*2,0)))))</f>
        <v>0</v>
      </c>
      <c r="C59" s="49">
        <f>IF(C51="NON",0,IF(AND(C55=1,Tarif!$B$68*3),Tarif!$B$68*3,IF(C55=2,Tarif!$C$68*3,IF(C55=3,Tarif!$D$68*3,IF(C55=4,Tarif!$E$68*3,0)))))</f>
        <v>0</v>
      </c>
      <c r="D59" s="49">
        <f>IF(D51="NON",0,IF(AND(D55=1,Tarif!$B$68*4),Tarif!$B$68*4,IF(D55=2,Tarif!$C$68*4,IF(D55=3,Tarif!$D$68*4,IF(D55=4,Tarif!$E$68*4,0)))))</f>
        <v>0</v>
      </c>
      <c r="E59" s="98"/>
      <c r="F59" s="42">
        <f>SUM(B59:D59)</f>
        <v>0</v>
      </c>
      <c r="G59"/>
      <c r="H59" s="36">
        <f>SUM(B59:D59)</f>
        <v>0</v>
      </c>
    </row>
    <row r="60" spans="2:7" ht="16.5" thickTop="1">
      <c r="B60"/>
      <c r="C60"/>
      <c r="D60"/>
      <c r="E60"/>
      <c r="F60"/>
      <c r="G60"/>
    </row>
    <row r="61" spans="2:7" ht="15.75">
      <c r="B61"/>
      <c r="C61"/>
      <c r="D61"/>
      <c r="E61"/>
      <c r="F61"/>
      <c r="G61"/>
    </row>
    <row r="62" spans="1:11" ht="24">
      <c r="A62" s="59" t="s">
        <v>59</v>
      </c>
      <c r="B62" s="152" t="s">
        <v>67</v>
      </c>
      <c r="C62" s="152"/>
      <c r="D62"/>
      <c r="E62" s="137" t="s">
        <v>61</v>
      </c>
      <c r="F62" s="137"/>
      <c r="G62" s="137"/>
      <c r="H62" s="137"/>
      <c r="I62" s="137"/>
      <c r="J62" s="137"/>
      <c r="K62" s="60">
        <f>Tarif!$I$3</f>
        <v>1189</v>
      </c>
    </row>
    <row r="63" spans="2:11" ht="15.75">
      <c r="B63" s="75"/>
      <c r="C63" s="75"/>
      <c r="D63"/>
      <c r="E63" s="135" t="s">
        <v>101</v>
      </c>
      <c r="F63" s="135"/>
      <c r="G63" s="135"/>
      <c r="H63" s="135"/>
      <c r="I63" s="135"/>
      <c r="J63" s="135"/>
      <c r="K63" s="60">
        <f>Tarif!$I$3+Tarif!$B$10</f>
        <v>1519</v>
      </c>
    </row>
    <row r="64" spans="2:11" ht="15.75">
      <c r="B64" s="75"/>
      <c r="C64" s="75"/>
      <c r="D64"/>
      <c r="E64" s="135" t="s">
        <v>102</v>
      </c>
      <c r="F64" s="135"/>
      <c r="G64" s="135"/>
      <c r="H64" s="135"/>
      <c r="I64" s="135"/>
      <c r="J64" s="135"/>
      <c r="K64" s="60">
        <f>Tarif!$I$3+Tarif!$B$10+Tarif!$B$16</f>
        <v>2557</v>
      </c>
    </row>
    <row r="65" spans="2:11" ht="15.75">
      <c r="B65" s="75"/>
      <c r="C65" s="75"/>
      <c r="D65"/>
      <c r="E65" s="135" t="s">
        <v>62</v>
      </c>
      <c r="F65" s="135"/>
      <c r="G65" s="135"/>
      <c r="H65" s="135"/>
      <c r="I65" s="135"/>
      <c r="J65" s="135"/>
      <c r="K65" s="60">
        <f>Tarif!$I$3+Tarif!$B$10+Tarif!$B$16+Tarif!$C$26+Tarif!$C$28</f>
        <v>2589.5</v>
      </c>
    </row>
    <row r="66" spans="2:10" ht="15.75">
      <c r="B66" s="75"/>
      <c r="C66" s="75"/>
      <c r="D66"/>
      <c r="E66" s="75"/>
      <c r="F66" s="75"/>
      <c r="G66" s="75"/>
      <c r="H66" s="75"/>
      <c r="I66" s="75"/>
      <c r="J66" s="34"/>
    </row>
    <row r="67" spans="2:11" ht="21">
      <c r="B67" s="152" t="s">
        <v>68</v>
      </c>
      <c r="C67" s="152"/>
      <c r="D67"/>
      <c r="E67" s="137" t="s">
        <v>63</v>
      </c>
      <c r="F67" s="137"/>
      <c r="G67" s="137"/>
      <c r="H67" s="137"/>
      <c r="I67" s="137"/>
      <c r="J67" s="137"/>
      <c r="K67" s="60">
        <f>Tarif!$I$8</f>
        <v>1115</v>
      </c>
    </row>
    <row r="68" spans="2:11" ht="15.75">
      <c r="B68" s="75"/>
      <c r="C68" s="75"/>
      <c r="D68"/>
      <c r="E68" s="135" t="s">
        <v>64</v>
      </c>
      <c r="F68" s="135"/>
      <c r="G68" s="135"/>
      <c r="H68" s="135"/>
      <c r="I68" s="135"/>
      <c r="J68" s="135"/>
      <c r="K68" s="60">
        <f>Tarif!$I$8+Tarif!$C$10</f>
        <v>1445</v>
      </c>
    </row>
    <row r="69" spans="2:11" ht="15.75">
      <c r="B69" s="75"/>
      <c r="C69" s="75"/>
      <c r="D69"/>
      <c r="E69" s="135" t="s">
        <v>65</v>
      </c>
      <c r="F69" s="135"/>
      <c r="G69" s="135"/>
      <c r="H69" s="135"/>
      <c r="I69" s="135"/>
      <c r="J69" s="135"/>
      <c r="K69" s="60">
        <f>Tarif!$I$8+Tarif!$C$10+Tarif!$C$16</f>
        <v>2513</v>
      </c>
    </row>
    <row r="70" spans="2:11" ht="15.75">
      <c r="B70" s="75"/>
      <c r="C70" s="75"/>
      <c r="D70"/>
      <c r="E70" s="135" t="s">
        <v>66</v>
      </c>
      <c r="F70" s="135"/>
      <c r="G70" s="135"/>
      <c r="H70" s="135"/>
      <c r="I70" s="135"/>
      <c r="J70" s="135"/>
      <c r="K70" s="60">
        <f>Tarif!$I$8+Tarif!$C$10+Tarif!$C$16+Tarif!$C$26+Tarif!$C$28</f>
        <v>2545.5</v>
      </c>
    </row>
    <row r="71" spans="2:8" ht="15.75">
      <c r="B71" s="75"/>
      <c r="C71" s="75"/>
      <c r="D71"/>
      <c r="E71"/>
      <c r="F71"/>
      <c r="G71"/>
      <c r="H71"/>
    </row>
    <row r="72" spans="2:11" ht="21">
      <c r="B72" s="152" t="s">
        <v>69</v>
      </c>
      <c r="C72" s="152"/>
      <c r="D72"/>
      <c r="E72" s="137" t="s">
        <v>72</v>
      </c>
      <c r="F72" s="137"/>
      <c r="G72" s="137"/>
      <c r="H72" s="137"/>
      <c r="I72" s="137"/>
      <c r="J72" s="137"/>
      <c r="K72" s="60">
        <f>Tarif!$I$3+Tarif!$J$3</f>
        <v>2120.75</v>
      </c>
    </row>
    <row r="73" spans="1:12" s="104" customFormat="1" ht="15.75">
      <c r="A73"/>
      <c r="B73" s="75"/>
      <c r="C73" s="75"/>
      <c r="D73"/>
      <c r="E73" s="135" t="s">
        <v>73</v>
      </c>
      <c r="F73" s="135"/>
      <c r="G73" s="135"/>
      <c r="H73" s="135"/>
      <c r="I73" s="135"/>
      <c r="J73" s="135"/>
      <c r="K73" s="60">
        <f>Tarif!$I$3+Tarif!$J$3+(Tarif!$B$10*2)</f>
        <v>2780.75</v>
      </c>
      <c r="L73"/>
    </row>
    <row r="74" spans="1:12" s="104" customFormat="1" ht="15.75">
      <c r="A74"/>
      <c r="B74" s="75"/>
      <c r="C74" s="75"/>
      <c r="D74"/>
      <c r="E74" s="135" t="s">
        <v>71</v>
      </c>
      <c r="F74" s="135"/>
      <c r="G74" s="135"/>
      <c r="H74" s="135"/>
      <c r="I74" s="135"/>
      <c r="J74" s="135"/>
      <c r="K74" s="60">
        <f>Tarif!$I$3+Tarif!$J$3+(Tarif!$B$10*2)+(Tarif!$B$16*2)</f>
        <v>4856.75</v>
      </c>
      <c r="L74"/>
    </row>
    <row r="75" spans="1:12" s="104" customFormat="1" ht="15.75">
      <c r="A75"/>
      <c r="B75" s="1"/>
      <c r="C75" s="1"/>
      <c r="D75"/>
      <c r="E75" s="135" t="s">
        <v>79</v>
      </c>
      <c r="F75" s="135"/>
      <c r="G75" s="135"/>
      <c r="H75" s="135"/>
      <c r="I75" s="135"/>
      <c r="J75" s="135"/>
      <c r="K75" s="60">
        <f>Tarif!$I$3+Tarif!$J$3+(Tarif!$B$10*2)+(Tarif!$B$16*2)+Tarif!$C$26+(Tarif!$C$28*2)</f>
        <v>4901.75</v>
      </c>
      <c r="L75"/>
    </row>
    <row r="76" spans="1:12" s="104" customFormat="1" ht="15.75">
      <c r="A76"/>
      <c r="B76" s="1"/>
      <c r="C76" s="1"/>
      <c r="D76"/>
      <c r="E76" s="1"/>
      <c r="F76" s="1"/>
      <c r="G76" s="1"/>
      <c r="H76" s="1"/>
      <c r="I76" s="1"/>
      <c r="J76" s="34"/>
      <c r="K76"/>
      <c r="L76"/>
    </row>
    <row r="77" spans="2:11" ht="21">
      <c r="B77" s="152" t="s">
        <v>70</v>
      </c>
      <c r="C77" s="152"/>
      <c r="D77"/>
      <c r="E77" s="137" t="s">
        <v>74</v>
      </c>
      <c r="F77" s="137"/>
      <c r="G77" s="137"/>
      <c r="H77" s="137"/>
      <c r="I77" s="137"/>
      <c r="J77" s="137"/>
      <c r="K77" s="60">
        <f>Tarif!$I$8+Tarif!$J$8</f>
        <v>1999.75</v>
      </c>
    </row>
    <row r="78" spans="4:11" ht="15.75">
      <c r="D78"/>
      <c r="E78" s="135" t="s">
        <v>104</v>
      </c>
      <c r="F78" s="135"/>
      <c r="G78" s="135"/>
      <c r="H78" s="135"/>
      <c r="I78" s="135"/>
      <c r="J78" s="135"/>
      <c r="K78" s="60">
        <f>Tarif!$I$8+Tarif!$J$8+(Tarif!$B$10*2)</f>
        <v>2659.75</v>
      </c>
    </row>
    <row r="79" spans="4:11" ht="15.75">
      <c r="D79"/>
      <c r="E79" s="135" t="s">
        <v>105</v>
      </c>
      <c r="F79" s="135"/>
      <c r="G79" s="135"/>
      <c r="H79" s="135"/>
      <c r="I79" s="135"/>
      <c r="J79" s="135"/>
      <c r="K79" s="60">
        <f>Tarif!$I$8+Tarif!$J$8+(Tarif!$B$10*2)+Tarif!$E$46+Tarif!$E$46</f>
        <v>4603.75</v>
      </c>
    </row>
    <row r="80" spans="4:11" ht="15.75">
      <c r="D80"/>
      <c r="E80" s="135" t="s">
        <v>77</v>
      </c>
      <c r="F80" s="135"/>
      <c r="G80" s="135"/>
      <c r="H80" s="135"/>
      <c r="I80" s="135"/>
      <c r="J80" s="135"/>
      <c r="K80" s="60">
        <f>Tarif!$I$8+Tarif!$J$8+(Tarif!$B$10*2)+Tarif!$E$46+Tarif!$E$46+Tarif!$C$26+(Tarif!$C$28*2)</f>
        <v>4648.75</v>
      </c>
    </row>
    <row r="81" spans="2:11" ht="15.75">
      <c r="B81" s="76"/>
      <c r="C81" s="76"/>
      <c r="D81"/>
      <c r="E81" s="76"/>
      <c r="F81" s="76"/>
      <c r="G81" s="76"/>
      <c r="H81" s="76"/>
      <c r="I81" s="76"/>
      <c r="J81" s="76"/>
      <c r="K81" s="103"/>
    </row>
    <row r="82" spans="2:11" ht="21">
      <c r="B82" s="152" t="s">
        <v>100</v>
      </c>
      <c r="C82" s="152"/>
      <c r="D82" s="152"/>
      <c r="E82" s="137" t="s">
        <v>75</v>
      </c>
      <c r="F82" s="137"/>
      <c r="G82" s="137"/>
      <c r="H82" s="137"/>
      <c r="I82" s="137"/>
      <c r="J82" s="137"/>
      <c r="K82" s="60">
        <f>Tarif!$J$3+Tarif!$I$8</f>
        <v>2046.75</v>
      </c>
    </row>
    <row r="83" spans="2:11" ht="15.75">
      <c r="B83" s="76"/>
      <c r="C83" s="76"/>
      <c r="D83" s="76"/>
      <c r="E83" s="135" t="s">
        <v>103</v>
      </c>
      <c r="F83" s="135"/>
      <c r="G83" s="135"/>
      <c r="H83" s="135"/>
      <c r="I83" s="135"/>
      <c r="J83" s="135"/>
      <c r="K83" s="60">
        <f>Tarif!$J$3+Tarif!$I$8+(Tarif!$B$10*2)</f>
        <v>2706.75</v>
      </c>
    </row>
    <row r="84" spans="2:11" ht="15.75">
      <c r="B84" s="76"/>
      <c r="C84" s="76"/>
      <c r="D84" s="76"/>
      <c r="E84" s="135" t="s">
        <v>76</v>
      </c>
      <c r="F84" s="135"/>
      <c r="G84" s="135"/>
      <c r="H84" s="135"/>
      <c r="I84" s="135"/>
      <c r="J84" s="135"/>
      <c r="K84" s="60">
        <f>Tarif!$J$3+Tarif!$I$8+(Tarif!$B$10*2)+Tarif!$C$16+Tarif!$B$16</f>
        <v>4812.75</v>
      </c>
    </row>
    <row r="85" spans="2:11" ht="15.75">
      <c r="B85" s="76"/>
      <c r="C85" s="76"/>
      <c r="D85" s="76"/>
      <c r="E85" s="135" t="s">
        <v>80</v>
      </c>
      <c r="F85" s="135"/>
      <c r="G85" s="135"/>
      <c r="H85" s="135"/>
      <c r="I85" s="135"/>
      <c r="J85" s="135"/>
      <c r="K85" s="60">
        <f>Tarif!$J$3+Tarif!$I$8+(Tarif!$B$10*2)+Tarif!$C$16+Tarif!$B$16+Tarif!$C$26+(Tarif!$C$28*2)</f>
        <v>4857.75</v>
      </c>
    </row>
    <row r="86" spans="2:8" ht="15.75">
      <c r="B86" s="76"/>
      <c r="C86" s="76"/>
      <c r="D86"/>
      <c r="E86"/>
      <c r="F86"/>
      <c r="G86"/>
      <c r="H86"/>
    </row>
    <row r="87" spans="1:12" ht="21">
      <c r="A87" s="104"/>
      <c r="B87" s="154"/>
      <c r="C87" s="154"/>
      <c r="D87" s="154"/>
      <c r="E87" s="151"/>
      <c r="F87" s="151"/>
      <c r="G87" s="151"/>
      <c r="H87" s="151"/>
      <c r="I87" s="151"/>
      <c r="J87" s="151"/>
      <c r="K87" s="103"/>
      <c r="L87" s="104"/>
    </row>
    <row r="88" spans="1:12" ht="15.75">
      <c r="A88" s="104"/>
      <c r="B88" s="99"/>
      <c r="C88" s="99"/>
      <c r="D88" s="99"/>
      <c r="E88" s="153"/>
      <c r="F88" s="153"/>
      <c r="G88" s="153"/>
      <c r="H88" s="153"/>
      <c r="I88" s="153"/>
      <c r="J88" s="153"/>
      <c r="K88" s="103"/>
      <c r="L88" s="104"/>
    </row>
    <row r="89" spans="1:12" ht="15.75">
      <c r="A89" s="104"/>
      <c r="B89" s="99"/>
      <c r="C89" s="99"/>
      <c r="D89" s="99"/>
      <c r="E89" s="153"/>
      <c r="F89" s="153"/>
      <c r="G89" s="153"/>
      <c r="H89" s="153"/>
      <c r="I89" s="153"/>
      <c r="J89" s="153"/>
      <c r="K89" s="103"/>
      <c r="L89" s="104"/>
    </row>
    <row r="90" spans="1:12" ht="15.75">
      <c r="A90" s="104"/>
      <c r="B90" s="99"/>
      <c r="C90" s="99"/>
      <c r="D90" s="99"/>
      <c r="E90" s="153"/>
      <c r="F90" s="153"/>
      <c r="G90" s="153"/>
      <c r="H90" s="153"/>
      <c r="I90" s="153"/>
      <c r="J90" s="153"/>
      <c r="K90" s="103"/>
      <c r="L90" s="104"/>
    </row>
  </sheetData>
  <sheetProtection/>
  <mergeCells count="43">
    <mergeCell ref="B82:D82"/>
    <mergeCell ref="E82:J82"/>
    <mergeCell ref="E83:J83"/>
    <mergeCell ref="E84:J84"/>
    <mergeCell ref="E85:J85"/>
    <mergeCell ref="E79:J79"/>
    <mergeCell ref="E80:J80"/>
    <mergeCell ref="E88:J88"/>
    <mergeCell ref="E89:J89"/>
    <mergeCell ref="E90:J90"/>
    <mergeCell ref="B87:D87"/>
    <mergeCell ref="E72:J72"/>
    <mergeCell ref="E73:J73"/>
    <mergeCell ref="E74:J74"/>
    <mergeCell ref="E75:J75"/>
    <mergeCell ref="E77:J77"/>
    <mergeCell ref="E78:J78"/>
    <mergeCell ref="E87:J87"/>
    <mergeCell ref="E69:J69"/>
    <mergeCell ref="E70:J70"/>
    <mergeCell ref="B62:C62"/>
    <mergeCell ref="B67:C67"/>
    <mergeCell ref="B72:C72"/>
    <mergeCell ref="B77:C77"/>
    <mergeCell ref="E62:J62"/>
    <mergeCell ref="E63:J63"/>
    <mergeCell ref="E64:J64"/>
    <mergeCell ref="L8:L9"/>
    <mergeCell ref="B2:D2"/>
    <mergeCell ref="A22:A26"/>
    <mergeCell ref="C11:F11"/>
    <mergeCell ref="A49:A53"/>
    <mergeCell ref="A2:A6"/>
    <mergeCell ref="A11:A19"/>
    <mergeCell ref="A31:A35"/>
    <mergeCell ref="B31:E31"/>
    <mergeCell ref="A36:A44"/>
    <mergeCell ref="B36:E36"/>
    <mergeCell ref="B41:E41"/>
    <mergeCell ref="E68:J68"/>
    <mergeCell ref="J8:J9"/>
    <mergeCell ref="E65:J65"/>
    <mergeCell ref="E67:J67"/>
  </mergeCells>
  <dataValidations count="5">
    <dataValidation type="list" allowBlank="1" showInputMessage="1" showErrorMessage="1" sqref="B4:D4 C24:F24 C13:F15 B55:E55">
      <formula1>"0,1,2,3,4"</formula1>
    </dataValidation>
    <dataValidation type="list" allowBlank="1" showInputMessage="1" showErrorMessage="1" sqref="B24">
      <formula1>"0,1"</formula1>
    </dataValidation>
    <dataValidation type="list" allowBlank="1" showInputMessage="1" showErrorMessage="1" sqref="E51 B33:E33 B38:E38 B43:E43">
      <formula1>"0,1,"</formula1>
    </dataValidation>
    <dataValidation type="list" allowBlank="1" showInputMessage="1" showErrorMessage="1" sqref="C26">
      <formula1>"0,1 jour,2 jours,3 jours,4 jours"</formula1>
    </dataValidation>
    <dataValidation type="list" allowBlank="1" showInputMessage="1" showErrorMessage="1" sqref="B51:D51">
      <formula1>"NON,OUI,"</formula1>
    </dataValidation>
  </dataValidations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128" zoomScaleNormal="128" zoomScalePageLayoutView="0" workbookViewId="0" topLeftCell="A1">
      <selection activeCell="D26" sqref="D26:E28"/>
    </sheetView>
  </sheetViews>
  <sheetFormatPr defaultColWidth="11.00390625" defaultRowHeight="15.75"/>
  <cols>
    <col min="1" max="1" width="45.875" style="0" customWidth="1"/>
    <col min="2" max="5" width="16.50390625" style="0" customWidth="1"/>
    <col min="7" max="7" width="9.125" style="0" customWidth="1"/>
    <col min="8" max="8" width="14.875" style="0" customWidth="1"/>
  </cols>
  <sheetData>
    <row r="1" spans="1:13" ht="24">
      <c r="A1" s="8" t="s">
        <v>33</v>
      </c>
      <c r="B1" s="26"/>
      <c r="C1" s="26"/>
      <c r="D1" s="26"/>
      <c r="E1" s="26"/>
      <c r="F1" s="26"/>
      <c r="I1" s="159" t="s">
        <v>6</v>
      </c>
      <c r="J1" s="133"/>
      <c r="K1" s="133"/>
      <c r="L1" s="133"/>
      <c r="M1" s="134"/>
    </row>
    <row r="2" spans="1:13" ht="16.5" thickBot="1">
      <c r="A2" s="2" t="s">
        <v>5</v>
      </c>
      <c r="B2" s="3"/>
      <c r="C2" s="3"/>
      <c r="D2" s="3"/>
      <c r="E2" s="3"/>
      <c r="F2" s="3"/>
      <c r="I2" s="1" t="s">
        <v>7</v>
      </c>
      <c r="J2" s="1" t="s">
        <v>84</v>
      </c>
      <c r="K2" s="1" t="s">
        <v>85</v>
      </c>
      <c r="L2" s="1" t="s">
        <v>86</v>
      </c>
      <c r="M2" s="1" t="s">
        <v>87</v>
      </c>
    </row>
    <row r="3" spans="1:13" ht="16.5" thickBot="1">
      <c r="A3" s="5" t="s">
        <v>121</v>
      </c>
      <c r="B3" s="6"/>
      <c r="C3" s="6"/>
      <c r="D3" s="6"/>
      <c r="E3" s="6"/>
      <c r="I3" s="12">
        <f>$B$8+$B$13+$B$20+$B$21+$B$24</f>
        <v>1189</v>
      </c>
      <c r="J3" s="12">
        <f>($B$8*75/100)+$B$13+$B$20+$B$21+$B$24</f>
        <v>931.75</v>
      </c>
      <c r="K3" s="12">
        <f>($B$8*65/100)+$B$13+$B$20+$B$21+$B$24</f>
        <v>828.85</v>
      </c>
      <c r="L3" s="12">
        <f>($B$8*55/100)+$B$13+$B$20+$B$21+$B$24</f>
        <v>725.95</v>
      </c>
      <c r="M3" s="12">
        <f>($B$8*45/100)+$B$13+$B$20+$B$21+$B$24</f>
        <v>623.05</v>
      </c>
    </row>
    <row r="4" spans="1:13" ht="16.5" thickBot="1">
      <c r="A4" s="7"/>
      <c r="B4" s="7"/>
      <c r="C4" s="18"/>
      <c r="D4" s="18"/>
      <c r="E4" s="18"/>
      <c r="H4" t="s">
        <v>28</v>
      </c>
      <c r="J4" s="23">
        <f>$B$8*25/100</f>
        <v>257.25</v>
      </c>
      <c r="K4" s="23">
        <f>$B$8*35/100</f>
        <v>360.15</v>
      </c>
      <c r="L4" s="23">
        <f>$B$8*45/100</f>
        <v>463.05</v>
      </c>
      <c r="M4" s="23">
        <f>$B$8*55/100</f>
        <v>565.95</v>
      </c>
    </row>
    <row r="5" spans="1:5" ht="15" customHeight="1">
      <c r="A5" s="8"/>
      <c r="B5" s="9"/>
      <c r="C5" s="27"/>
      <c r="D5" s="27"/>
      <c r="E5" s="27"/>
    </row>
    <row r="6" spans="1:13" ht="24.75" thickBot="1">
      <c r="A6" s="10"/>
      <c r="B6" s="11"/>
      <c r="C6" s="28"/>
      <c r="D6" s="28"/>
      <c r="E6" s="28"/>
      <c r="I6" s="159" t="s">
        <v>1</v>
      </c>
      <c r="J6" s="133"/>
      <c r="K6" s="133"/>
      <c r="L6" s="133"/>
      <c r="M6" s="134"/>
    </row>
    <row r="7" spans="1:13" ht="16.5" thickBot="1">
      <c r="A7" s="2"/>
      <c r="B7" s="120" t="s">
        <v>6</v>
      </c>
      <c r="C7" s="122" t="s">
        <v>1</v>
      </c>
      <c r="D7" s="127" t="s">
        <v>2</v>
      </c>
      <c r="E7" s="127" t="s">
        <v>34</v>
      </c>
      <c r="I7" s="75" t="s">
        <v>7</v>
      </c>
      <c r="J7" s="75" t="s">
        <v>84</v>
      </c>
      <c r="K7" s="75" t="s">
        <v>85</v>
      </c>
      <c r="L7" s="75" t="s">
        <v>86</v>
      </c>
      <c r="M7" s="75" t="s">
        <v>87</v>
      </c>
    </row>
    <row r="8" spans="1:13" ht="15.75">
      <c r="A8" s="116" t="s">
        <v>114</v>
      </c>
      <c r="B8" s="72">
        <v>1029</v>
      </c>
      <c r="C8" s="121">
        <v>921</v>
      </c>
      <c r="D8" s="161">
        <v>990</v>
      </c>
      <c r="E8" s="161">
        <v>990</v>
      </c>
      <c r="I8" s="12">
        <f>$C$8+$C$13+$C$20+$C$21+$C$22+$C$24</f>
        <v>1115</v>
      </c>
      <c r="J8" s="12">
        <f>($C$8*75/100)+$C$13+$C$20+$C$21+$C$22+$C$24</f>
        <v>884.75</v>
      </c>
      <c r="K8" s="12">
        <f>($C$8*65/100)+$C$13+$C$20+$C$21+$C$22+$C$24</f>
        <v>792.65</v>
      </c>
      <c r="L8" s="12">
        <f>($C$8*55/100)+$C$13+$C$20+$C$21+$C$22+$C$24</f>
        <v>700.55</v>
      </c>
      <c r="M8" s="12">
        <f>($C$8*45/100)+$C$13+$C$20+$C$21+$C$22+$C$24</f>
        <v>608.45</v>
      </c>
    </row>
    <row r="9" spans="1:13" ht="15.75">
      <c r="A9" s="117" t="s">
        <v>35</v>
      </c>
      <c r="B9" s="73"/>
      <c r="C9" s="73"/>
      <c r="D9" s="161"/>
      <c r="E9" s="161"/>
      <c r="J9" s="23">
        <f>$C$8*25/100</f>
        <v>230.25</v>
      </c>
      <c r="K9" s="23">
        <f>$C$8*35/100</f>
        <v>322.35</v>
      </c>
      <c r="L9" s="23">
        <f>$C$8*45/100</f>
        <v>414.45</v>
      </c>
      <c r="M9" s="23">
        <f>$C$8*55/100</f>
        <v>506.55</v>
      </c>
    </row>
    <row r="10" spans="1:5" ht="15.75">
      <c r="A10" s="117" t="s">
        <v>8</v>
      </c>
      <c r="B10" s="72">
        <v>330</v>
      </c>
      <c r="C10" s="121">
        <v>330</v>
      </c>
      <c r="D10" s="161">
        <v>360</v>
      </c>
      <c r="E10" s="161">
        <v>360</v>
      </c>
    </row>
    <row r="11" spans="1:13" ht="24">
      <c r="A11" s="117" t="s">
        <v>36</v>
      </c>
      <c r="B11" s="72">
        <v>5</v>
      </c>
      <c r="C11" s="121">
        <v>5</v>
      </c>
      <c r="D11" s="161">
        <v>5</v>
      </c>
      <c r="E11" s="161">
        <v>5</v>
      </c>
      <c r="I11" s="159" t="s">
        <v>2</v>
      </c>
      <c r="J11" s="133"/>
      <c r="K11" s="133"/>
      <c r="L11" s="133"/>
      <c r="M11" s="134"/>
    </row>
    <row r="12" spans="1:13" ht="15.75">
      <c r="A12" s="117" t="s">
        <v>9</v>
      </c>
      <c r="B12" s="72">
        <v>35</v>
      </c>
      <c r="C12" s="121">
        <v>35</v>
      </c>
      <c r="D12" s="161">
        <v>35</v>
      </c>
      <c r="E12" s="161">
        <v>35</v>
      </c>
      <c r="I12" s="75" t="s">
        <v>7</v>
      </c>
      <c r="J12" s="75" t="s">
        <v>84</v>
      </c>
      <c r="K12" s="75" t="s">
        <v>85</v>
      </c>
      <c r="L12" s="75" t="s">
        <v>86</v>
      </c>
      <c r="M12" s="75" t="s">
        <v>87</v>
      </c>
    </row>
    <row r="13" spans="1:13" ht="15.75">
      <c r="A13" s="117" t="s">
        <v>10</v>
      </c>
      <c r="B13" s="72">
        <v>50</v>
      </c>
      <c r="C13" s="121">
        <v>50</v>
      </c>
      <c r="D13" s="161">
        <v>50</v>
      </c>
      <c r="E13" s="161">
        <v>50</v>
      </c>
      <c r="I13" s="12">
        <f>$D$8+$D$13+$D$20+$D$21+$D$22+$D$23</f>
        <v>1152</v>
      </c>
      <c r="J13" s="12">
        <f>($D$8*75/100)+$D$13+$D$20+$D$21+$D$22+$D$23</f>
        <v>904.5</v>
      </c>
      <c r="K13" s="12">
        <f>($D$8*65/100)+$D$13+$D$20+$D$21+$D$22+$D$23</f>
        <v>805.5</v>
      </c>
      <c r="L13" s="12">
        <f>($D$8*55/100)+$D$13+$D$20+$D$21+$D$22+$D$23</f>
        <v>706.5</v>
      </c>
      <c r="M13" s="12">
        <f>($D$8*45/100)+$D$13+$D$20+$D$21+$D$22+$D$23</f>
        <v>607.5</v>
      </c>
    </row>
    <row r="14" spans="1:13" ht="15.75">
      <c r="A14" s="117" t="s">
        <v>81</v>
      </c>
      <c r="B14" s="73"/>
      <c r="C14" s="73"/>
      <c r="D14" s="161">
        <v>100</v>
      </c>
      <c r="E14" s="161">
        <v>100</v>
      </c>
      <c r="I14" s="12"/>
      <c r="J14" s="23">
        <f>$D$8*25/100</f>
        <v>247.5</v>
      </c>
      <c r="K14" s="23">
        <f>$D$8*35/100</f>
        <v>346.5</v>
      </c>
      <c r="L14" s="23">
        <f>$D$8*45/100</f>
        <v>445.5</v>
      </c>
      <c r="M14" s="23">
        <f>$D$8*55/100</f>
        <v>544.5</v>
      </c>
    </row>
    <row r="15" spans="1:8" ht="15.75">
      <c r="A15" s="117" t="s">
        <v>37</v>
      </c>
      <c r="B15" s="72">
        <v>150</v>
      </c>
      <c r="C15" s="121">
        <v>150</v>
      </c>
      <c r="D15" s="161">
        <v>150</v>
      </c>
      <c r="E15" s="161">
        <v>150</v>
      </c>
      <c r="H15" s="13"/>
    </row>
    <row r="16" spans="1:5" ht="15.75">
      <c r="A16" s="117" t="s">
        <v>38</v>
      </c>
      <c r="B16" s="77">
        <v>1038</v>
      </c>
      <c r="C16" s="123">
        <v>1068</v>
      </c>
      <c r="D16" s="162">
        <v>1071</v>
      </c>
      <c r="E16" s="162">
        <v>1071</v>
      </c>
    </row>
    <row r="17" spans="1:5" ht="15.75">
      <c r="A17" s="117" t="s">
        <v>115</v>
      </c>
      <c r="B17" s="115">
        <f>B16/141</f>
        <v>7.361702127659575</v>
      </c>
      <c r="C17" s="124">
        <f>C16/141</f>
        <v>7.574468085106383</v>
      </c>
      <c r="D17" s="163">
        <f>D16/141</f>
        <v>7.595744680851064</v>
      </c>
      <c r="E17" s="163">
        <f>E16/141</f>
        <v>7.595744680851064</v>
      </c>
    </row>
    <row r="18" spans="1:5" ht="15.75">
      <c r="A18" s="117" t="s">
        <v>39</v>
      </c>
      <c r="B18" s="72">
        <f>B16/3</f>
        <v>346</v>
      </c>
      <c r="C18" s="121">
        <f>C16/3</f>
        <v>356</v>
      </c>
      <c r="D18" s="161">
        <f>D16/3</f>
        <v>357</v>
      </c>
      <c r="E18" s="161">
        <f>E16/3</f>
        <v>357</v>
      </c>
    </row>
    <row r="19" spans="1:5" ht="15.75">
      <c r="A19" s="117" t="s">
        <v>40</v>
      </c>
      <c r="B19" s="72">
        <v>9.1</v>
      </c>
      <c r="C19" s="121">
        <v>9.1</v>
      </c>
      <c r="D19" s="161">
        <v>9.3</v>
      </c>
      <c r="E19" s="161">
        <v>9.3</v>
      </c>
    </row>
    <row r="20" spans="1:5" ht="15.75">
      <c r="A20" s="117" t="s">
        <v>11</v>
      </c>
      <c r="B20" s="72">
        <v>37</v>
      </c>
      <c r="C20" s="121">
        <v>37</v>
      </c>
      <c r="D20" s="161">
        <v>60</v>
      </c>
      <c r="E20" s="161">
        <v>60</v>
      </c>
    </row>
    <row r="21" spans="1:5" ht="15.75">
      <c r="A21" s="117" t="s">
        <v>12</v>
      </c>
      <c r="B21" s="72">
        <v>13</v>
      </c>
      <c r="C21" s="121">
        <v>13</v>
      </c>
      <c r="D21" s="161">
        <v>13</v>
      </c>
      <c r="E21" s="161">
        <v>13</v>
      </c>
    </row>
    <row r="22" spans="1:5" ht="15.75">
      <c r="A22" s="117" t="s">
        <v>116</v>
      </c>
      <c r="B22" s="73"/>
      <c r="C22" s="121">
        <v>14</v>
      </c>
      <c r="D22" s="161">
        <v>14</v>
      </c>
      <c r="E22" s="161">
        <v>14</v>
      </c>
    </row>
    <row r="23" spans="1:5" ht="15.75">
      <c r="A23" s="117" t="s">
        <v>41</v>
      </c>
      <c r="B23" s="73"/>
      <c r="C23" s="73"/>
      <c r="D23" s="161">
        <v>25</v>
      </c>
      <c r="E23" s="161">
        <v>24</v>
      </c>
    </row>
    <row r="24" spans="1:5" ht="15.75">
      <c r="A24" s="117" t="s">
        <v>13</v>
      </c>
      <c r="B24" s="72">
        <v>60</v>
      </c>
      <c r="C24" s="125">
        <v>80</v>
      </c>
      <c r="D24" s="128" t="s">
        <v>119</v>
      </c>
      <c r="E24" s="129"/>
    </row>
    <row r="25" spans="1:5" ht="15.75">
      <c r="A25" s="117"/>
      <c r="B25" s="73"/>
      <c r="C25" s="73"/>
      <c r="D25" s="130" t="s">
        <v>120</v>
      </c>
      <c r="E25" s="131"/>
    </row>
    <row r="26" spans="1:5" ht="15.75">
      <c r="A26" s="117" t="s">
        <v>117</v>
      </c>
      <c r="B26" s="72">
        <v>20</v>
      </c>
      <c r="C26" s="121">
        <v>20</v>
      </c>
      <c r="D26" s="161">
        <v>20</v>
      </c>
      <c r="E26" s="161">
        <v>20</v>
      </c>
    </row>
    <row r="27" spans="1:5" ht="15.75">
      <c r="A27" s="117"/>
      <c r="B27" s="73"/>
      <c r="C27" s="73"/>
      <c r="D27" s="161"/>
      <c r="E27" s="161"/>
    </row>
    <row r="28" spans="1:5" ht="16.5" thickBot="1">
      <c r="A28" s="117" t="s">
        <v>118</v>
      </c>
      <c r="B28" s="72">
        <v>12.5</v>
      </c>
      <c r="C28" s="121">
        <v>12.5</v>
      </c>
      <c r="D28" s="161">
        <v>12.5</v>
      </c>
      <c r="E28" s="161">
        <v>12.5</v>
      </c>
    </row>
    <row r="29" spans="1:6" ht="16.5" thickBot="1">
      <c r="A29" s="22"/>
      <c r="B29" s="22"/>
      <c r="C29" s="22"/>
      <c r="D29" s="22"/>
      <c r="E29" s="22"/>
      <c r="F29" s="13"/>
    </row>
    <row r="30" spans="1:5" ht="16.5" thickBot="1">
      <c r="A30" s="14" t="s">
        <v>14</v>
      </c>
      <c r="B30" s="15"/>
      <c r="C30" s="15"/>
      <c r="D30" s="15"/>
      <c r="E30" s="15"/>
    </row>
    <row r="31" spans="1:6" ht="15.75">
      <c r="A31" s="80" t="s">
        <v>15</v>
      </c>
      <c r="B31" s="8" t="s">
        <v>16</v>
      </c>
      <c r="C31" s="8" t="s">
        <v>17</v>
      </c>
      <c r="D31" s="8" t="s">
        <v>18</v>
      </c>
      <c r="E31" s="8" t="s">
        <v>19</v>
      </c>
      <c r="F31" s="4"/>
    </row>
    <row r="32" spans="1:6" ht="16.5" thickBot="1">
      <c r="A32" s="80"/>
      <c r="B32" s="16" t="s">
        <v>20</v>
      </c>
      <c r="C32" s="16" t="s">
        <v>21</v>
      </c>
      <c r="D32" s="16" t="s">
        <v>22</v>
      </c>
      <c r="E32" s="16" t="s">
        <v>23</v>
      </c>
      <c r="F32" s="4"/>
    </row>
    <row r="33" spans="1:6" ht="15.75">
      <c r="A33" s="118" t="s">
        <v>6</v>
      </c>
      <c r="B33" s="74">
        <f>B16/4</f>
        <v>259.5</v>
      </c>
      <c r="C33" s="74">
        <f>$B33*2</f>
        <v>519</v>
      </c>
      <c r="D33" s="74">
        <f>$B33*3</f>
        <v>778.5</v>
      </c>
      <c r="E33" s="74">
        <f>$B33*4</f>
        <v>1038</v>
      </c>
      <c r="F33" s="4"/>
    </row>
    <row r="34" spans="1:6" ht="15.75">
      <c r="A34" s="126" t="s">
        <v>1</v>
      </c>
      <c r="B34" s="74">
        <f>C16/4</f>
        <v>267</v>
      </c>
      <c r="C34" s="74">
        <f>$B34*2</f>
        <v>534</v>
      </c>
      <c r="D34" s="74">
        <f>$B34*3</f>
        <v>801</v>
      </c>
      <c r="E34" s="74">
        <f>$B34*4</f>
        <v>1068</v>
      </c>
      <c r="F34" s="4"/>
    </row>
    <row r="35" spans="1:6" ht="15.75">
      <c r="A35" s="119" t="s">
        <v>2</v>
      </c>
      <c r="B35" s="74">
        <f>D16/4</f>
        <v>267.75</v>
      </c>
      <c r="C35" s="74">
        <f>$B35*2</f>
        <v>535.5</v>
      </c>
      <c r="D35" s="74">
        <f>$B35*3</f>
        <v>803.25</v>
      </c>
      <c r="E35" s="74">
        <f>$B35*4</f>
        <v>1071</v>
      </c>
      <c r="F35" s="4"/>
    </row>
    <row r="36" spans="1:6" ht="16.5" thickBot="1">
      <c r="A36" s="119" t="s">
        <v>34</v>
      </c>
      <c r="B36" s="74">
        <f>E16/4</f>
        <v>267.75</v>
      </c>
      <c r="C36" s="74">
        <f>$B36*2</f>
        <v>535.5</v>
      </c>
      <c r="D36" s="74">
        <f>$B36*3</f>
        <v>803.25</v>
      </c>
      <c r="E36" s="74">
        <f>$B36*4</f>
        <v>1071</v>
      </c>
      <c r="F36" s="4"/>
    </row>
    <row r="37" spans="1:6" ht="15.75">
      <c r="A37" s="18"/>
      <c r="B37" s="18"/>
      <c r="C37" s="18"/>
      <c r="D37" s="18"/>
      <c r="E37" s="18"/>
      <c r="F37" s="4"/>
    </row>
    <row r="38" spans="1:6" ht="31.5" customHeight="1">
      <c r="A38" s="160" t="s">
        <v>42</v>
      </c>
      <c r="B38" s="160"/>
      <c r="C38" s="160"/>
      <c r="D38" s="160"/>
      <c r="E38" s="160"/>
      <c r="F38" s="4"/>
    </row>
    <row r="39" spans="1:6" ht="15.75">
      <c r="A39" s="25" t="s">
        <v>43</v>
      </c>
      <c r="B39" s="25"/>
      <c r="C39" s="25"/>
      <c r="D39" s="25"/>
      <c r="E39" s="25"/>
      <c r="F39" s="4"/>
    </row>
    <row r="40" spans="1:6" ht="16.5" thickBot="1">
      <c r="A40" s="19"/>
      <c r="B40" s="19"/>
      <c r="C40" s="19"/>
      <c r="D40" s="19"/>
      <c r="E40" s="19"/>
      <c r="F40" s="4"/>
    </row>
    <row r="41" spans="1:6" ht="18.75" customHeight="1" thickBot="1">
      <c r="A41" s="20" t="s">
        <v>82</v>
      </c>
      <c r="B41" s="21"/>
      <c r="C41" s="21"/>
      <c r="D41" s="21"/>
      <c r="E41" s="21"/>
      <c r="F41" s="4"/>
    </row>
    <row r="42" spans="1:6" ht="16.5" thickBot="1">
      <c r="A42" s="13"/>
      <c r="B42" s="22"/>
      <c r="C42" s="22"/>
      <c r="D42" s="22"/>
      <c r="E42" s="22"/>
      <c r="F42" s="4"/>
    </row>
    <row r="43" spans="1:6" ht="15.75">
      <c r="A43" s="29" t="s">
        <v>15</v>
      </c>
      <c r="B43" s="8" t="s">
        <v>16</v>
      </c>
      <c r="C43" s="8" t="s">
        <v>17</v>
      </c>
      <c r="D43" s="8" t="s">
        <v>18</v>
      </c>
      <c r="E43" s="8" t="s">
        <v>19</v>
      </c>
      <c r="F43" s="4"/>
    </row>
    <row r="44" spans="1:6" ht="16.5" thickBot="1">
      <c r="A44" s="30"/>
      <c r="B44" s="16" t="s">
        <v>20</v>
      </c>
      <c r="C44" s="16" t="s">
        <v>21</v>
      </c>
      <c r="D44" s="16" t="s">
        <v>22</v>
      </c>
      <c r="E44" s="16" t="s">
        <v>23</v>
      </c>
      <c r="F44" s="4"/>
    </row>
    <row r="45" spans="1:6" ht="16.5" thickBot="1">
      <c r="A45" s="17" t="s">
        <v>24</v>
      </c>
      <c r="B45" s="74">
        <f>C16/4</f>
        <v>267</v>
      </c>
      <c r="C45" s="74">
        <f>$B45*2</f>
        <v>534</v>
      </c>
      <c r="D45" s="74">
        <f>$B45*3</f>
        <v>801</v>
      </c>
      <c r="E45" s="74">
        <f>$B45*4</f>
        <v>1068</v>
      </c>
      <c r="F45" s="4"/>
    </row>
    <row r="46" spans="1:6" ht="16.5" thickBot="1">
      <c r="A46" s="17" t="s">
        <v>25</v>
      </c>
      <c r="B46" s="74">
        <f>B45-24</f>
        <v>243</v>
      </c>
      <c r="C46" s="74">
        <f>$B46*2</f>
        <v>486</v>
      </c>
      <c r="D46" s="74">
        <f>$B46*3</f>
        <v>729</v>
      </c>
      <c r="E46" s="74">
        <f>$B46*4</f>
        <v>972</v>
      </c>
      <c r="F46" s="4"/>
    </row>
    <row r="47" spans="1:6" ht="16.5" thickBot="1">
      <c r="A47" s="17" t="s">
        <v>26</v>
      </c>
      <c r="B47" s="74">
        <f>B46-24</f>
        <v>219</v>
      </c>
      <c r="C47" s="74">
        <f>$B47*2</f>
        <v>438</v>
      </c>
      <c r="D47" s="74">
        <f>$B47*3</f>
        <v>657</v>
      </c>
      <c r="E47" s="74">
        <f>$B47*4</f>
        <v>876</v>
      </c>
      <c r="F47" s="4"/>
    </row>
    <row r="48" spans="1:6" ht="16.5" thickBot="1">
      <c r="A48" s="17" t="s">
        <v>27</v>
      </c>
      <c r="B48" s="74">
        <f>B47-24</f>
        <v>195</v>
      </c>
      <c r="C48" s="74">
        <f>$B48*2</f>
        <v>390</v>
      </c>
      <c r="D48" s="74">
        <f>$B48*3</f>
        <v>585</v>
      </c>
      <c r="E48" s="74">
        <f>$B48*4</f>
        <v>780</v>
      </c>
      <c r="F48" s="4"/>
    </row>
    <row r="50" ht="16.5" thickBot="1"/>
    <row r="51" spans="1:5" ht="24" thickBot="1">
      <c r="A51" s="155" t="s">
        <v>83</v>
      </c>
      <c r="B51" s="156"/>
      <c r="C51" s="156"/>
      <c r="D51" s="156"/>
      <c r="E51" s="157"/>
    </row>
    <row r="52" spans="1:5" ht="15.75">
      <c r="A52" s="78"/>
      <c r="B52" s="78"/>
      <c r="C52" s="78"/>
      <c r="D52" s="78"/>
      <c r="E52" s="78"/>
    </row>
    <row r="53" spans="1:5" ht="22.5">
      <c r="A53" s="79"/>
      <c r="B53" s="79"/>
      <c r="C53" s="79"/>
      <c r="D53" s="79"/>
      <c r="E53" s="79"/>
    </row>
    <row r="54" spans="1:5" ht="15.75">
      <c r="A54" s="158" t="s">
        <v>15</v>
      </c>
      <c r="B54" s="81" t="s">
        <v>16</v>
      </c>
      <c r="C54" s="81" t="s">
        <v>17</v>
      </c>
      <c r="D54" s="81" t="s">
        <v>18</v>
      </c>
      <c r="E54" s="81" t="s">
        <v>19</v>
      </c>
    </row>
    <row r="55" spans="1:5" ht="15.75">
      <c r="A55" s="158"/>
      <c r="B55" s="82" t="s">
        <v>20</v>
      </c>
      <c r="C55" s="82" t="s">
        <v>21</v>
      </c>
      <c r="D55" s="82" t="s">
        <v>22</v>
      </c>
      <c r="E55" s="82" t="s">
        <v>23</v>
      </c>
    </row>
    <row r="56" spans="1:5" ht="15.75">
      <c r="A56" s="80" t="s">
        <v>24</v>
      </c>
      <c r="B56" s="74">
        <f>D16/4</f>
        <v>267.75</v>
      </c>
      <c r="C56" s="74">
        <f>B56*2</f>
        <v>535.5</v>
      </c>
      <c r="D56" s="74">
        <f>B56*3</f>
        <v>803.25</v>
      </c>
      <c r="E56" s="74">
        <f>B56*4</f>
        <v>1071</v>
      </c>
    </row>
    <row r="57" spans="1:5" ht="15.75">
      <c r="A57" s="80" t="s">
        <v>25</v>
      </c>
      <c r="B57" s="74">
        <f>B56-21</f>
        <v>246.75</v>
      </c>
      <c r="C57" s="74">
        <f>B57*2</f>
        <v>493.5</v>
      </c>
      <c r="D57" s="74">
        <f>B57*3</f>
        <v>740.25</v>
      </c>
      <c r="E57" s="74">
        <f>B57*4</f>
        <v>987</v>
      </c>
    </row>
    <row r="58" spans="1:5" ht="15.75">
      <c r="A58" s="80" t="s">
        <v>26</v>
      </c>
      <c r="B58" s="74">
        <f>B57-21</f>
        <v>225.75</v>
      </c>
      <c r="C58" s="74">
        <f>B58*2</f>
        <v>451.5</v>
      </c>
      <c r="D58" s="74">
        <f>B58*3</f>
        <v>677.25</v>
      </c>
      <c r="E58" s="74">
        <f>B58*4</f>
        <v>903</v>
      </c>
    </row>
    <row r="59" spans="1:5" ht="15.75">
      <c r="A59" s="80" t="s">
        <v>27</v>
      </c>
      <c r="B59" s="74">
        <f>B58-21</f>
        <v>204.75</v>
      </c>
      <c r="C59" s="74">
        <f>B59*2</f>
        <v>409.5</v>
      </c>
      <c r="D59" s="74">
        <f>B59*3</f>
        <v>614.25</v>
      </c>
      <c r="E59" s="74">
        <f>B59*4</f>
        <v>819</v>
      </c>
    </row>
    <row r="61" spans="1:5" ht="15.75">
      <c r="A61" s="85"/>
      <c r="B61" s="86" t="s">
        <v>92</v>
      </c>
      <c r="C61" s="86" t="s">
        <v>88</v>
      </c>
      <c r="D61" s="86" t="s">
        <v>89</v>
      </c>
      <c r="E61" s="86" t="s">
        <v>90</v>
      </c>
    </row>
    <row r="62" spans="1:5" ht="15.75">
      <c r="A62" s="87" t="s">
        <v>91</v>
      </c>
      <c r="B62" s="83">
        <v>82.5</v>
      </c>
      <c r="C62" s="83">
        <v>165</v>
      </c>
      <c r="D62" s="83">
        <v>247.5</v>
      </c>
      <c r="E62" s="83">
        <v>330</v>
      </c>
    </row>
    <row r="63" spans="1:5" ht="16.5" thickBot="1">
      <c r="A63" s="85"/>
      <c r="B63" s="85"/>
      <c r="C63" s="85"/>
      <c r="D63" s="85"/>
      <c r="E63" s="85"/>
    </row>
    <row r="64" spans="1:5" ht="18.75" thickBot="1">
      <c r="A64" s="88" t="s">
        <v>82</v>
      </c>
      <c r="B64" s="89"/>
      <c r="C64" s="89"/>
      <c r="D64" s="89"/>
      <c r="E64" s="89"/>
    </row>
    <row r="65" spans="1:5" ht="16.5" thickBot="1">
      <c r="A65" s="90"/>
      <c r="B65" s="91"/>
      <c r="C65" s="91"/>
      <c r="D65" s="91"/>
      <c r="E65" s="91"/>
    </row>
    <row r="66" spans="1:5" ht="15.75">
      <c r="A66" s="92" t="s">
        <v>15</v>
      </c>
      <c r="B66" s="93" t="s">
        <v>16</v>
      </c>
      <c r="C66" s="93" t="s">
        <v>17</v>
      </c>
      <c r="D66" s="93" t="s">
        <v>18</v>
      </c>
      <c r="E66" s="93" t="s">
        <v>19</v>
      </c>
    </row>
    <row r="67" spans="1:5" ht="16.5" thickBot="1">
      <c r="A67" s="94"/>
      <c r="B67" s="95" t="s">
        <v>20</v>
      </c>
      <c r="C67" s="95" t="s">
        <v>21</v>
      </c>
      <c r="D67" s="95" t="s">
        <v>22</v>
      </c>
      <c r="E67" s="95" t="s">
        <v>23</v>
      </c>
    </row>
    <row r="68" spans="1:5" ht="16.5" thickBot="1">
      <c r="A68" s="96" t="s">
        <v>25</v>
      </c>
      <c r="B68" s="97">
        <f>B45-B46</f>
        <v>24</v>
      </c>
      <c r="C68" s="97">
        <f>C45-C46</f>
        <v>48</v>
      </c>
      <c r="D68" s="97">
        <f>D45-D46</f>
        <v>72</v>
      </c>
      <c r="E68" s="97">
        <f>E45-E46</f>
        <v>96</v>
      </c>
    </row>
    <row r="69" spans="1:5" ht="16.5" thickBot="1">
      <c r="A69" s="96" t="s">
        <v>26</v>
      </c>
      <c r="B69" s="97">
        <f>B45-B47</f>
        <v>48</v>
      </c>
      <c r="C69" s="97">
        <f>C45-C47</f>
        <v>96</v>
      </c>
      <c r="D69" s="97">
        <f>D45-D47</f>
        <v>144</v>
      </c>
      <c r="E69" s="97">
        <f>E45-E47</f>
        <v>192</v>
      </c>
    </row>
    <row r="70" spans="1:5" ht="16.5" thickBot="1">
      <c r="A70" s="96" t="s">
        <v>27</v>
      </c>
      <c r="B70" s="97">
        <f>B45-B48</f>
        <v>72</v>
      </c>
      <c r="C70" s="97">
        <f>C45-C48</f>
        <v>144</v>
      </c>
      <c r="D70" s="97">
        <f>D45-D48</f>
        <v>216</v>
      </c>
      <c r="E70" s="97">
        <f>E45-E48</f>
        <v>288</v>
      </c>
    </row>
  </sheetData>
  <sheetProtection/>
  <mergeCells count="6">
    <mergeCell ref="A51:E51"/>
    <mergeCell ref="A54:A55"/>
    <mergeCell ref="I1:M1"/>
    <mergeCell ref="I6:M6"/>
    <mergeCell ref="I11:M11"/>
    <mergeCell ref="A38:E38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 Minson</dc:creator>
  <cp:keywords/>
  <dc:description/>
  <cp:lastModifiedBy>Microsoft Office User</cp:lastModifiedBy>
  <dcterms:created xsi:type="dcterms:W3CDTF">2014-03-01T17:39:50Z</dcterms:created>
  <dcterms:modified xsi:type="dcterms:W3CDTF">2023-11-21T14:12:21Z</dcterms:modified>
  <cp:category/>
  <cp:version/>
  <cp:contentType/>
  <cp:contentStatus/>
</cp:coreProperties>
</file>